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E:\42. prácička 2025\4. rozpočty\2. podané 2025\7. podané července 2025\109. SK Modřany arch. Balek 11.7 s doplnění 16.7\7. Hrací plocha dopl.oploc a elektro 22.7\"/>
    </mc:Choice>
  </mc:AlternateContent>
  <xr:revisionPtr revIDLastSave="0" documentId="13_ncr:1_{DF8A2166-4757-4C45-B4C6-696132D62F8C}" xr6:coauthVersionLast="47" xr6:coauthVersionMax="47" xr10:uidLastSave="{00000000-0000-0000-0000-000000000000}"/>
  <bookViews>
    <workbookView xWindow="1680" yWindow="1305" windowWidth="21600" windowHeight="10800" xr2:uid="{00000000-000D-0000-FFFF-FFFF00000000}"/>
  </bookViews>
  <sheets>
    <sheet name="Rekapitulace stavby" sheetId="1" r:id="rId1"/>
    <sheet name="2025-109-1-01 - Komunikace" sheetId="2" r:id="rId2"/>
    <sheet name="2025-109-1-02 - Profese -..." sheetId="3" r:id="rId3"/>
    <sheet name="2025-109-1-03 - Hrací plocha" sheetId="4" r:id="rId4"/>
    <sheet name="2025-109-1-04 - Ostatní- ..." sheetId="5" r:id="rId5"/>
    <sheet name="2025-109-1-05 - Oplocení " sheetId="6" r:id="rId6"/>
    <sheet name="2025-109-1-06 - Zábradlí" sheetId="7" r:id="rId7"/>
    <sheet name="2025-109-1-07 - VRN - ved..." sheetId="8" r:id="rId8"/>
  </sheets>
  <definedNames>
    <definedName name="_xlnm._FilterDatabase" localSheetId="1" hidden="1">'2025-109-1-01 - Komunikace'!$C$82:$K$121</definedName>
    <definedName name="_xlnm._FilterDatabase" localSheetId="2" hidden="1">'2025-109-1-02 - Profese -...'!$C$86:$K$117</definedName>
    <definedName name="_xlnm._FilterDatabase" localSheetId="3" hidden="1">'2025-109-1-03 - Hrací plocha'!$C$93:$K$167</definedName>
    <definedName name="_xlnm._FilterDatabase" localSheetId="4" hidden="1">'2025-109-1-04 - Ostatní- ...'!$C$80:$K$86</definedName>
    <definedName name="_xlnm._FilterDatabase" localSheetId="5" hidden="1">'2025-109-1-05 - Oplocení '!$C$85:$K$128</definedName>
    <definedName name="_xlnm._FilterDatabase" localSheetId="6" hidden="1">'2025-109-1-06 - Zábradlí'!$C$85:$K$135</definedName>
    <definedName name="_xlnm._FilterDatabase" localSheetId="7" hidden="1">'2025-109-1-07 - VRN - ved...'!$C$84:$K$107</definedName>
    <definedName name="_xlnm.Print_Titles" localSheetId="1">'2025-109-1-01 - Komunikace'!$82:$82</definedName>
    <definedName name="_xlnm.Print_Titles" localSheetId="2">'2025-109-1-02 - Profese -...'!$86:$86</definedName>
    <definedName name="_xlnm.Print_Titles" localSheetId="3">'2025-109-1-03 - Hrací plocha'!$93:$93</definedName>
    <definedName name="_xlnm.Print_Titles" localSheetId="4">'2025-109-1-04 - Ostatní- ...'!$80:$80</definedName>
    <definedName name="_xlnm.Print_Titles" localSheetId="5">'2025-109-1-05 - Oplocení '!$85:$85</definedName>
    <definedName name="_xlnm.Print_Titles" localSheetId="6">'2025-109-1-06 - Zábradlí'!$85:$85</definedName>
    <definedName name="_xlnm.Print_Titles" localSheetId="7">'2025-109-1-07 - VRN - ved...'!$84:$84</definedName>
    <definedName name="_xlnm.Print_Titles" localSheetId="0">'Rekapitulace stavby'!$52:$52</definedName>
    <definedName name="_xlnm.Print_Area" localSheetId="1">'2025-109-1-01 - Komunikace'!$C$4:$J$39,'2025-109-1-01 - Komunikace'!$C$70:$K$121</definedName>
    <definedName name="_xlnm.Print_Area" localSheetId="2">'2025-109-1-02 - Profese -...'!$C$4:$J$39,'2025-109-1-02 - Profese -...'!$C$74:$K$117</definedName>
    <definedName name="_xlnm.Print_Area" localSheetId="3">'2025-109-1-03 - Hrací plocha'!$C$4:$J$39,'2025-109-1-03 - Hrací plocha'!$C$81:$K$167</definedName>
    <definedName name="_xlnm.Print_Area" localSheetId="4">'2025-109-1-04 - Ostatní- ...'!$C$4:$J$39,'2025-109-1-04 - Ostatní- ...'!$C$68:$K$86</definedName>
    <definedName name="_xlnm.Print_Area" localSheetId="5">'2025-109-1-05 - Oplocení '!$C$4:$J$39,'2025-109-1-05 - Oplocení '!$C$73:$K$128</definedName>
    <definedName name="_xlnm.Print_Area" localSheetId="6">'2025-109-1-06 - Zábradlí'!$C$4:$J$39,'2025-109-1-06 - Zábradlí'!$C$73:$K$135</definedName>
    <definedName name="_xlnm.Print_Area" localSheetId="7">'2025-109-1-07 - VRN - ved...'!$C$4:$J$39,'2025-109-1-07 - VRN - ved...'!$C$72:$K$107</definedName>
    <definedName name="_xlnm.Print_Area" localSheetId="0">'Rekapitulace stavby'!$D$4:$AO$36,'Rekapitulace stavby'!$C$42:$AQ$62</definedName>
  </definedNames>
  <calcPr calcId="191029"/>
</workbook>
</file>

<file path=xl/calcChain.xml><?xml version="1.0" encoding="utf-8"?>
<calcChain xmlns="http://schemas.openxmlformats.org/spreadsheetml/2006/main">
  <c r="J37" i="8" l="1"/>
  <c r="J36" i="8"/>
  <c r="AY61" i="1"/>
  <c r="J35" i="8"/>
  <c r="AX61" i="1" s="1"/>
  <c r="BI106" i="8"/>
  <c r="BH106" i="8"/>
  <c r="BG106" i="8"/>
  <c r="BF106" i="8"/>
  <c r="T106" i="8"/>
  <c r="T105" i="8" s="1"/>
  <c r="R106" i="8"/>
  <c r="R105" i="8" s="1"/>
  <c r="P106" i="8"/>
  <c r="P105" i="8" s="1"/>
  <c r="BI103" i="8"/>
  <c r="BH103" i="8"/>
  <c r="BG103" i="8"/>
  <c r="BF103" i="8"/>
  <c r="T103" i="8"/>
  <c r="T102" i="8" s="1"/>
  <c r="R103" i="8"/>
  <c r="R102" i="8" s="1"/>
  <c r="P103" i="8"/>
  <c r="P102" i="8" s="1"/>
  <c r="BI100" i="8"/>
  <c r="BH100" i="8"/>
  <c r="BG100" i="8"/>
  <c r="BF100" i="8"/>
  <c r="T100" i="8"/>
  <c r="R100" i="8"/>
  <c r="P100" i="8"/>
  <c r="BI98" i="8"/>
  <c r="BH98" i="8"/>
  <c r="BG98" i="8"/>
  <c r="BF98" i="8"/>
  <c r="T98" i="8"/>
  <c r="R98" i="8"/>
  <c r="P98" i="8"/>
  <c r="BI96" i="8"/>
  <c r="BH96" i="8"/>
  <c r="BG96" i="8"/>
  <c r="BF96" i="8"/>
  <c r="T96" i="8"/>
  <c r="R96" i="8"/>
  <c r="P96" i="8"/>
  <c r="BI93" i="8"/>
  <c r="BH93" i="8"/>
  <c r="BG93" i="8"/>
  <c r="BF93" i="8"/>
  <c r="T93" i="8"/>
  <c r="R93" i="8"/>
  <c r="P93" i="8"/>
  <c r="BI91" i="8"/>
  <c r="BH91" i="8"/>
  <c r="BG91" i="8"/>
  <c r="BF91" i="8"/>
  <c r="T91" i="8"/>
  <c r="R91" i="8"/>
  <c r="P91" i="8"/>
  <c r="BI88" i="8"/>
  <c r="BH88" i="8"/>
  <c r="BG88" i="8"/>
  <c r="BF88" i="8"/>
  <c r="T88" i="8"/>
  <c r="T87" i="8"/>
  <c r="R88" i="8"/>
  <c r="R87" i="8"/>
  <c r="P88" i="8"/>
  <c r="P87" i="8"/>
  <c r="J81" i="8"/>
  <c r="F81" i="8"/>
  <c r="F79" i="8"/>
  <c r="E77" i="8"/>
  <c r="J54" i="8"/>
  <c r="F54" i="8"/>
  <c r="F52" i="8"/>
  <c r="E50" i="8"/>
  <c r="J24" i="8"/>
  <c r="E24" i="8"/>
  <c r="J82" i="8"/>
  <c r="J23" i="8"/>
  <c r="J18" i="8"/>
  <c r="E18" i="8"/>
  <c r="F82" i="8" s="1"/>
  <c r="J17" i="8"/>
  <c r="J12" i="8"/>
  <c r="J79" i="8" s="1"/>
  <c r="E7" i="8"/>
  <c r="E75" i="8"/>
  <c r="J37" i="7"/>
  <c r="J36" i="7"/>
  <c r="AY60" i="1"/>
  <c r="J35" i="7"/>
  <c r="AX60" i="1" s="1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4" i="7"/>
  <c r="BH124" i="7"/>
  <c r="BG124" i="7"/>
  <c r="BF124" i="7"/>
  <c r="T124" i="7"/>
  <c r="T123" i="7" s="1"/>
  <c r="R124" i="7"/>
  <c r="R123" i="7"/>
  <c r="P124" i="7"/>
  <c r="P123" i="7"/>
  <c r="BI122" i="7"/>
  <c r="BH122" i="7"/>
  <c r="BG122" i="7"/>
  <c r="BF122" i="7"/>
  <c r="T122" i="7"/>
  <c r="R122" i="7"/>
  <c r="P122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10" i="7"/>
  <c r="BH110" i="7"/>
  <c r="BG110" i="7"/>
  <c r="BF110" i="7"/>
  <c r="T110" i="7"/>
  <c r="R110" i="7"/>
  <c r="P110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1" i="7"/>
  <c r="BH91" i="7"/>
  <c r="BG91" i="7"/>
  <c r="BF91" i="7"/>
  <c r="T91" i="7"/>
  <c r="R91" i="7"/>
  <c r="P91" i="7"/>
  <c r="BI89" i="7"/>
  <c r="BH89" i="7"/>
  <c r="BG89" i="7"/>
  <c r="BF89" i="7"/>
  <c r="T89" i="7"/>
  <c r="R89" i="7"/>
  <c r="P89" i="7"/>
  <c r="J82" i="7"/>
  <c r="F82" i="7"/>
  <c r="F80" i="7"/>
  <c r="E78" i="7"/>
  <c r="J54" i="7"/>
  <c r="F54" i="7"/>
  <c r="F52" i="7"/>
  <c r="E50" i="7"/>
  <c r="J24" i="7"/>
  <c r="E24" i="7"/>
  <c r="J55" i="7"/>
  <c r="J23" i="7"/>
  <c r="J18" i="7"/>
  <c r="E18" i="7"/>
  <c r="F83" i="7" s="1"/>
  <c r="J17" i="7"/>
  <c r="J12" i="7"/>
  <c r="J52" i="7" s="1"/>
  <c r="E7" i="7"/>
  <c r="E48" i="7"/>
  <c r="J37" i="6"/>
  <c r="J36" i="6"/>
  <c r="AY59" i="1"/>
  <c r="J35" i="6"/>
  <c r="AX59" i="1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0" i="6"/>
  <c r="BH120" i="6"/>
  <c r="BG120" i="6"/>
  <c r="BF120" i="6"/>
  <c r="T120" i="6"/>
  <c r="T119" i="6"/>
  <c r="R120" i="6"/>
  <c r="R119" i="6"/>
  <c r="P120" i="6"/>
  <c r="P119" i="6" s="1"/>
  <c r="BI117" i="6"/>
  <c r="BH117" i="6"/>
  <c r="BG117" i="6"/>
  <c r="BF117" i="6"/>
  <c r="T117" i="6"/>
  <c r="T116" i="6" s="1"/>
  <c r="R117" i="6"/>
  <c r="R116" i="6"/>
  <c r="P117" i="6"/>
  <c r="P116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1" i="6"/>
  <c r="BH91" i="6"/>
  <c r="BG91" i="6"/>
  <c r="BF91" i="6"/>
  <c r="T91" i="6"/>
  <c r="R91" i="6"/>
  <c r="P91" i="6"/>
  <c r="BI89" i="6"/>
  <c r="BH89" i="6"/>
  <c r="BG89" i="6"/>
  <c r="BF89" i="6"/>
  <c r="T89" i="6"/>
  <c r="R89" i="6"/>
  <c r="P89" i="6"/>
  <c r="J82" i="6"/>
  <c r="F82" i="6"/>
  <c r="F80" i="6"/>
  <c r="E78" i="6"/>
  <c r="J54" i="6"/>
  <c r="F54" i="6"/>
  <c r="F52" i="6"/>
  <c r="E50" i="6"/>
  <c r="J24" i="6"/>
  <c r="E24" i="6"/>
  <c r="J83" i="6" s="1"/>
  <c r="J23" i="6"/>
  <c r="J18" i="6"/>
  <c r="E18" i="6"/>
  <c r="F83" i="6"/>
  <c r="J17" i="6"/>
  <c r="J12" i="6"/>
  <c r="J52" i="6"/>
  <c r="E7" i="6"/>
  <c r="E76" i="6" s="1"/>
  <c r="J37" i="5"/>
  <c r="J36" i="5"/>
  <c r="AY58" i="1"/>
  <c r="J35" i="5"/>
  <c r="AX58" i="1" s="1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J77" i="5"/>
  <c r="F77" i="5"/>
  <c r="F75" i="5"/>
  <c r="E73" i="5"/>
  <c r="J54" i="5"/>
  <c r="F54" i="5"/>
  <c r="F52" i="5"/>
  <c r="E50" i="5"/>
  <c r="J24" i="5"/>
  <c r="E24" i="5"/>
  <c r="J55" i="5" s="1"/>
  <c r="J23" i="5"/>
  <c r="J18" i="5"/>
  <c r="E18" i="5"/>
  <c r="F78" i="5"/>
  <c r="J17" i="5"/>
  <c r="J12" i="5"/>
  <c r="J52" i="5"/>
  <c r="E7" i="5"/>
  <c r="E71" i="5" s="1"/>
  <c r="J37" i="4"/>
  <c r="J36" i="4"/>
  <c r="AY57" i="1" s="1"/>
  <c r="J35" i="4"/>
  <c r="AX57" i="1" s="1"/>
  <c r="BI166" i="4"/>
  <c r="BH166" i="4"/>
  <c r="BG166" i="4"/>
  <c r="BF166" i="4"/>
  <c r="T166" i="4"/>
  <c r="T165" i="4" s="1"/>
  <c r="R166" i="4"/>
  <c r="R165" i="4"/>
  <c r="P166" i="4"/>
  <c r="P165" i="4" s="1"/>
  <c r="BI163" i="4"/>
  <c r="BH163" i="4"/>
  <c r="BG163" i="4"/>
  <c r="BF163" i="4"/>
  <c r="T163" i="4"/>
  <c r="T162" i="4"/>
  <c r="R163" i="4"/>
  <c r="R162" i="4" s="1"/>
  <c r="P163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T104" i="4" s="1"/>
  <c r="R105" i="4"/>
  <c r="R104" i="4"/>
  <c r="P105" i="4"/>
  <c r="P104" i="4"/>
  <c r="BI102" i="4"/>
  <c r="BH102" i="4"/>
  <c r="BG102" i="4"/>
  <c r="BF102" i="4"/>
  <c r="T102" i="4"/>
  <c r="T101" i="4"/>
  <c r="R102" i="4"/>
  <c r="R101" i="4" s="1"/>
  <c r="P102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J90" i="4"/>
  <c r="F90" i="4"/>
  <c r="F88" i="4"/>
  <c r="E86" i="4"/>
  <c r="J54" i="4"/>
  <c r="F54" i="4"/>
  <c r="F52" i="4"/>
  <c r="E50" i="4"/>
  <c r="J24" i="4"/>
  <c r="E24" i="4"/>
  <c r="J91" i="4" s="1"/>
  <c r="J23" i="4"/>
  <c r="J18" i="4"/>
  <c r="E18" i="4"/>
  <c r="F55" i="4"/>
  <c r="J17" i="4"/>
  <c r="J12" i="4"/>
  <c r="J88" i="4"/>
  <c r="E7" i="4"/>
  <c r="E84" i="4" s="1"/>
  <c r="J37" i="3"/>
  <c r="J36" i="3"/>
  <c r="AY56" i="1" s="1"/>
  <c r="J35" i="3"/>
  <c r="AX56" i="1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J83" i="3"/>
  <c r="F83" i="3"/>
  <c r="F81" i="3"/>
  <c r="E79" i="3"/>
  <c r="J54" i="3"/>
  <c r="F54" i="3"/>
  <c r="F52" i="3"/>
  <c r="E50" i="3"/>
  <c r="J24" i="3"/>
  <c r="E24" i="3"/>
  <c r="J84" i="3" s="1"/>
  <c r="J23" i="3"/>
  <c r="J18" i="3"/>
  <c r="E18" i="3"/>
  <c r="F84" i="3" s="1"/>
  <c r="J17" i="3"/>
  <c r="J12" i="3"/>
  <c r="J52" i="3"/>
  <c r="E7" i="3"/>
  <c r="E77" i="3" s="1"/>
  <c r="J37" i="2"/>
  <c r="J36" i="2"/>
  <c r="AY55" i="1" s="1"/>
  <c r="J35" i="2"/>
  <c r="AX55" i="1"/>
  <c r="BI120" i="2"/>
  <c r="BH120" i="2"/>
  <c r="BG120" i="2"/>
  <c r="BF120" i="2"/>
  <c r="T120" i="2"/>
  <c r="T119" i="2"/>
  <c r="R120" i="2"/>
  <c r="R119" i="2" s="1"/>
  <c r="P120" i="2"/>
  <c r="P119" i="2" s="1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J79" i="2"/>
  <c r="F79" i="2"/>
  <c r="F77" i="2"/>
  <c r="E75" i="2"/>
  <c r="J54" i="2"/>
  <c r="F54" i="2"/>
  <c r="F52" i="2"/>
  <c r="E50" i="2"/>
  <c r="J24" i="2"/>
  <c r="E24" i="2"/>
  <c r="J80" i="2" s="1"/>
  <c r="J23" i="2"/>
  <c r="J18" i="2"/>
  <c r="E18" i="2"/>
  <c r="F55" i="2"/>
  <c r="J17" i="2"/>
  <c r="J12" i="2"/>
  <c r="J52" i="2"/>
  <c r="E7" i="2"/>
  <c r="E73" i="2"/>
  <c r="L50" i="1"/>
  <c r="AM50" i="1"/>
  <c r="AM49" i="1"/>
  <c r="L49" i="1"/>
  <c r="AM47" i="1"/>
  <c r="L47" i="1"/>
  <c r="L45" i="1"/>
  <c r="L44" i="1"/>
  <c r="BK91" i="2"/>
  <c r="J118" i="2"/>
  <c r="J86" i="2"/>
  <c r="BK113" i="2"/>
  <c r="J88" i="2"/>
  <c r="J97" i="2"/>
  <c r="BK103" i="2"/>
  <c r="BK95" i="2"/>
  <c r="BK116" i="3"/>
  <c r="BK101" i="3"/>
  <c r="J97" i="3"/>
  <c r="BK103" i="3"/>
  <c r="BK107" i="3"/>
  <c r="BK111" i="3"/>
  <c r="BK102" i="3"/>
  <c r="BK156" i="4"/>
  <c r="J138" i="4"/>
  <c r="BK102" i="4"/>
  <c r="BK152" i="4"/>
  <c r="BK139" i="4"/>
  <c r="BK166" i="4"/>
  <c r="J141" i="4"/>
  <c r="BK121" i="4"/>
  <c r="BK105" i="4"/>
  <c r="BK124" i="4"/>
  <c r="J102" i="4"/>
  <c r="BK138" i="4"/>
  <c r="J97" i="4"/>
  <c r="BK84" i="5"/>
  <c r="BK95" i="6"/>
  <c r="BK99" i="6"/>
  <c r="J125" i="6"/>
  <c r="BK97" i="6"/>
  <c r="BK120" i="6"/>
  <c r="J89" i="6"/>
  <c r="BK107" i="7"/>
  <c r="BK105" i="7"/>
  <c r="BK101" i="7"/>
  <c r="J95" i="7"/>
  <c r="J91" i="7"/>
  <c r="BK89" i="7"/>
  <c r="BK134" i="7"/>
  <c r="J122" i="7"/>
  <c r="J93" i="7"/>
  <c r="J131" i="7"/>
  <c r="J105" i="7"/>
  <c r="J119" i="7"/>
  <c r="BK98" i="8"/>
  <c r="J91" i="8"/>
  <c r="BK100" i="8"/>
  <c r="BK86" i="2"/>
  <c r="J101" i="2"/>
  <c r="BK116" i="2"/>
  <c r="J120" i="2"/>
  <c r="BK107" i="2"/>
  <c r="BK101" i="2"/>
  <c r="BK109" i="3"/>
  <c r="J109" i="3"/>
  <c r="BK93" i="3"/>
  <c r="J99" i="3"/>
  <c r="J114" i="3"/>
  <c r="J103" i="3"/>
  <c r="BK158" i="4"/>
  <c r="BK143" i="4"/>
  <c r="J166" i="4"/>
  <c r="J154" i="4"/>
  <c r="BK110" i="4"/>
  <c r="J152" i="4"/>
  <c r="J127" i="4"/>
  <c r="J135" i="4"/>
  <c r="J113" i="4"/>
  <c r="BK123" i="4"/>
  <c r="J84" i="5"/>
  <c r="J112" i="6"/>
  <c r="J114" i="6"/>
  <c r="BK124" i="6"/>
  <c r="J103" i="6"/>
  <c r="BK125" i="6"/>
  <c r="BK103" i="6"/>
  <c r="J101" i="7"/>
  <c r="J124" i="7"/>
  <c r="BK114" i="7"/>
  <c r="BK91" i="7"/>
  <c r="J128" i="7"/>
  <c r="BK130" i="7"/>
  <c r="BK103" i="7"/>
  <c r="J103" i="8"/>
  <c r="BK88" i="8"/>
  <c r="BK91" i="3"/>
  <c r="J102" i="3"/>
  <c r="J96" i="3"/>
  <c r="BK114" i="3"/>
  <c r="BK92" i="3"/>
  <c r="BK144" i="4"/>
  <c r="BK99" i="4"/>
  <c r="BK141" i="4"/>
  <c r="BK163" i="4"/>
  <c r="J139" i="4"/>
  <c r="J118" i="4"/>
  <c r="BK145" i="4"/>
  <c r="BK127" i="4"/>
  <c r="BK111" i="4"/>
  <c r="BK97" i="4"/>
  <c r="J121" i="4"/>
  <c r="BK85" i="5"/>
  <c r="J99" i="6"/>
  <c r="J107" i="6"/>
  <c r="J93" i="6"/>
  <c r="BK93" i="6"/>
  <c r="J117" i="6"/>
  <c r="BK91" i="6"/>
  <c r="J134" i="7"/>
  <c r="J117" i="7"/>
  <c r="J103" i="7"/>
  <c r="J120" i="7"/>
  <c r="BK120" i="7"/>
  <c r="J106" i="8"/>
  <c r="J96" i="8"/>
  <c r="BK93" i="8"/>
  <c r="J93" i="8"/>
  <c r="J107" i="2"/>
  <c r="J111" i="2"/>
  <c r="BK118" i="2"/>
  <c r="J103" i="2"/>
  <c r="J113" i="2"/>
  <c r="J115" i="2"/>
  <c r="J99" i="2"/>
  <c r="J93" i="2"/>
  <c r="J112" i="3"/>
  <c r="BK99" i="3"/>
  <c r="J98" i="3"/>
  <c r="J108" i="3"/>
  <c r="BK112" i="3"/>
  <c r="J92" i="3"/>
  <c r="BK106" i="3"/>
  <c r="J95" i="3"/>
  <c r="BK135" i="4"/>
  <c r="J163" i="4"/>
  <c r="J144" i="4"/>
  <c r="J108" i="4"/>
  <c r="J148" i="4"/>
  <c r="J132" i="4"/>
  <c r="J114" i="4"/>
  <c r="J143" i="4"/>
  <c r="BK116" i="4"/>
  <c r="BK154" i="4"/>
  <c r="BK132" i="4"/>
  <c r="BK126" i="6"/>
  <c r="BK107" i="6"/>
  <c r="J110" i="6"/>
  <c r="J97" i="6"/>
  <c r="J120" i="6"/>
  <c r="J105" i="6"/>
  <c r="BK127" i="6"/>
  <c r="J95" i="6"/>
  <c r="J97" i="7"/>
  <c r="BK110" i="7"/>
  <c r="J112" i="7"/>
  <c r="BK117" i="7"/>
  <c r="J89" i="7"/>
  <c r="BK124" i="7"/>
  <c r="BK99" i="7"/>
  <c r="J100" i="8"/>
  <c r="J98" i="8"/>
  <c r="BK91" i="8"/>
  <c r="J116" i="2"/>
  <c r="BK109" i="2"/>
  <c r="BK120" i="2"/>
  <c r="BK111" i="2"/>
  <c r="J91" i="2"/>
  <c r="J109" i="2"/>
  <c r="J105" i="2"/>
  <c r="BK97" i="2"/>
  <c r="BK99" i="2"/>
  <c r="BK105" i="3"/>
  <c r="BK95" i="3"/>
  <c r="J105" i="3"/>
  <c r="J107" i="3"/>
  <c r="BK97" i="3"/>
  <c r="J93" i="3"/>
  <c r="J116" i="3"/>
  <c r="BK96" i="3"/>
  <c r="BK148" i="4"/>
  <c r="J134" i="4"/>
  <c r="BK160" i="4"/>
  <c r="BK113" i="4"/>
  <c r="J160" i="4"/>
  <c r="J124" i="4"/>
  <c r="J116" i="4"/>
  <c r="J129" i="4"/>
  <c r="BK114" i="4"/>
  <c r="J99" i="4"/>
  <c r="BK134" i="4"/>
  <c r="J85" i="5"/>
  <c r="BK101" i="6"/>
  <c r="J101" i="6"/>
  <c r="J126" i="6"/>
  <c r="BK112" i="6"/>
  <c r="BK89" i="6"/>
  <c r="BK105" i="6"/>
  <c r="J99" i="7"/>
  <c r="BK122" i="7"/>
  <c r="BK95" i="7"/>
  <c r="BK119" i="7"/>
  <c r="J107" i="7"/>
  <c r="BK128" i="7"/>
  <c r="J110" i="7"/>
  <c r="BK96" i="8"/>
  <c r="BK103" i="8"/>
  <c r="BK105" i="2"/>
  <c r="BK88" i="2"/>
  <c r="BK115" i="2"/>
  <c r="BK93" i="2"/>
  <c r="AS54" i="1"/>
  <c r="J95" i="2"/>
  <c r="BK98" i="3"/>
  <c r="J106" i="3"/>
  <c r="J111" i="3"/>
  <c r="BK108" i="3"/>
  <c r="J91" i="3"/>
  <c r="J101" i="3"/>
  <c r="J149" i="4"/>
  <c r="BK129" i="4"/>
  <c r="J156" i="4"/>
  <c r="J111" i="4"/>
  <c r="J105" i="4"/>
  <c r="J145" i="4"/>
  <c r="J123" i="4"/>
  <c r="J158" i="4"/>
  <c r="BK118" i="4"/>
  <c r="J110" i="4"/>
  <c r="BK149" i="4"/>
  <c r="BK108" i="4"/>
  <c r="J124" i="6"/>
  <c r="BK117" i="6"/>
  <c r="J127" i="6"/>
  <c r="BK114" i="6"/>
  <c r="J91" i="6"/>
  <c r="BK110" i="6"/>
  <c r="J133" i="7"/>
  <c r="BK131" i="7"/>
  <c r="BK133" i="7"/>
  <c r="J130" i="7"/>
  <c r="BK112" i="7"/>
  <c r="BK93" i="7"/>
  <c r="J114" i="7"/>
  <c r="BK97" i="7"/>
  <c r="BK106" i="8"/>
  <c r="J88" i="8"/>
  <c r="T90" i="2" l="1"/>
  <c r="BK94" i="3"/>
  <c r="J94" i="3" s="1"/>
  <c r="J63" i="3" s="1"/>
  <c r="R100" i="3"/>
  <c r="T104" i="3"/>
  <c r="T110" i="3"/>
  <c r="P107" i="4"/>
  <c r="P120" i="4"/>
  <c r="BK126" i="4"/>
  <c r="J126" i="4"/>
  <c r="J66" i="4"/>
  <c r="P131" i="4"/>
  <c r="T137" i="4"/>
  <c r="T142" i="4"/>
  <c r="T147" i="4"/>
  <c r="T151" i="4"/>
  <c r="T83" i="5"/>
  <c r="T82" i="5" s="1"/>
  <c r="T81" i="5" s="1"/>
  <c r="P85" i="2"/>
  <c r="T85" i="2"/>
  <c r="P90" i="3"/>
  <c r="T94" i="3"/>
  <c r="P104" i="3"/>
  <c r="P110" i="3"/>
  <c r="R113" i="3"/>
  <c r="P96" i="4"/>
  <c r="R107" i="4"/>
  <c r="R120" i="4"/>
  <c r="T126" i="4"/>
  <c r="P137" i="4"/>
  <c r="BK147" i="4"/>
  <c r="J147" i="4"/>
  <c r="J70" i="4"/>
  <c r="R155" i="4"/>
  <c r="T109" i="6"/>
  <c r="T88" i="6" s="1"/>
  <c r="T87" i="6" s="1"/>
  <c r="T86" i="6" s="1"/>
  <c r="BK90" i="2"/>
  <c r="J90" i="2"/>
  <c r="J62" i="2" s="1"/>
  <c r="R90" i="3"/>
  <c r="R94" i="3"/>
  <c r="BK104" i="3"/>
  <c r="J104" i="3"/>
  <c r="J65" i="3"/>
  <c r="R110" i="3"/>
  <c r="T113" i="3"/>
  <c r="T96" i="4"/>
  <c r="BK107" i="4"/>
  <c r="J107" i="4"/>
  <c r="J64" i="4"/>
  <c r="T120" i="4"/>
  <c r="BK131" i="4"/>
  <c r="J131" i="4" s="1"/>
  <c r="J67" i="4" s="1"/>
  <c r="BK137" i="4"/>
  <c r="J137" i="4"/>
  <c r="J68" i="4" s="1"/>
  <c r="P142" i="4"/>
  <c r="R147" i="4"/>
  <c r="R151" i="4"/>
  <c r="T155" i="4"/>
  <c r="R83" i="5"/>
  <c r="R82" i="5" s="1"/>
  <c r="R81" i="5" s="1"/>
  <c r="T123" i="6"/>
  <c r="T122" i="6"/>
  <c r="P88" i="7"/>
  <c r="T109" i="7"/>
  <c r="T116" i="7"/>
  <c r="P127" i="7"/>
  <c r="P126" i="7" s="1"/>
  <c r="BK85" i="2"/>
  <c r="J85" i="2"/>
  <c r="J61" i="2"/>
  <c r="R85" i="2"/>
  <c r="R84" i="2" s="1"/>
  <c r="R83" i="2" s="1"/>
  <c r="BK90" i="3"/>
  <c r="J90" i="3" s="1"/>
  <c r="J62" i="3" s="1"/>
  <c r="P94" i="3"/>
  <c r="T100" i="3"/>
  <c r="BK110" i="3"/>
  <c r="J110" i="3" s="1"/>
  <c r="J66" i="3" s="1"/>
  <c r="P113" i="3"/>
  <c r="R96" i="4"/>
  <c r="BK120" i="4"/>
  <c r="J120" i="4" s="1"/>
  <c r="J65" i="4" s="1"/>
  <c r="P126" i="4"/>
  <c r="R131" i="4"/>
  <c r="R137" i="4"/>
  <c r="R142" i="4"/>
  <c r="BK151" i="4"/>
  <c r="J151" i="4" s="1"/>
  <c r="J71" i="4" s="1"/>
  <c r="BK155" i="4"/>
  <c r="J155" i="4"/>
  <c r="J72" i="4"/>
  <c r="BK83" i="5"/>
  <c r="J83" i="5" s="1"/>
  <c r="J61" i="5" s="1"/>
  <c r="R109" i="6"/>
  <c r="R88" i="6"/>
  <c r="R87" i="6"/>
  <c r="R86" i="6" s="1"/>
  <c r="BK123" i="6"/>
  <c r="J123" i="6" s="1"/>
  <c r="J66" i="6" s="1"/>
  <c r="R88" i="7"/>
  <c r="P109" i="7"/>
  <c r="BK116" i="7"/>
  <c r="J116" i="7" s="1"/>
  <c r="J63" i="7" s="1"/>
  <c r="R127" i="7"/>
  <c r="R126" i="7"/>
  <c r="P90" i="2"/>
  <c r="P84" i="2" s="1"/>
  <c r="P83" i="2" s="1"/>
  <c r="AU55" i="1" s="1"/>
  <c r="BK100" i="3"/>
  <c r="J100" i="3"/>
  <c r="J64" i="3"/>
  <c r="P109" i="6"/>
  <c r="P88" i="6" s="1"/>
  <c r="P87" i="6" s="1"/>
  <c r="P123" i="6"/>
  <c r="P122" i="6" s="1"/>
  <c r="T88" i="7"/>
  <c r="T87" i="7" s="1"/>
  <c r="R109" i="7"/>
  <c r="R116" i="7"/>
  <c r="BK127" i="7"/>
  <c r="J127" i="7" s="1"/>
  <c r="J66" i="7" s="1"/>
  <c r="P90" i="8"/>
  <c r="R95" i="8"/>
  <c r="R86" i="8" s="1"/>
  <c r="R85" i="8" s="1"/>
  <c r="R90" i="2"/>
  <c r="T90" i="3"/>
  <c r="T89" i="3"/>
  <c r="T88" i="3" s="1"/>
  <c r="T87" i="3" s="1"/>
  <c r="P100" i="3"/>
  <c r="R104" i="3"/>
  <c r="BK113" i="3"/>
  <c r="J113" i="3"/>
  <c r="J67" i="3" s="1"/>
  <c r="BK96" i="4"/>
  <c r="T107" i="4"/>
  <c r="R126" i="4"/>
  <c r="T131" i="4"/>
  <c r="BK142" i="4"/>
  <c r="J142" i="4" s="1"/>
  <c r="J69" i="4" s="1"/>
  <c r="P147" i="4"/>
  <c r="P151" i="4"/>
  <c r="P155" i="4"/>
  <c r="P83" i="5"/>
  <c r="P82" i="5" s="1"/>
  <c r="P81" i="5" s="1"/>
  <c r="AU58" i="1" s="1"/>
  <c r="BK109" i="6"/>
  <c r="J109" i="6"/>
  <c r="J62" i="6"/>
  <c r="R123" i="6"/>
  <c r="R122" i="6" s="1"/>
  <c r="BK88" i="7"/>
  <c r="J88" i="7"/>
  <c r="J61" i="7"/>
  <c r="BK109" i="7"/>
  <c r="J109" i="7" s="1"/>
  <c r="J62" i="7" s="1"/>
  <c r="P116" i="7"/>
  <c r="T127" i="7"/>
  <c r="T126" i="7"/>
  <c r="BK90" i="8"/>
  <c r="J90" i="8" s="1"/>
  <c r="J62" i="8" s="1"/>
  <c r="R90" i="8"/>
  <c r="T90" i="8"/>
  <c r="T86" i="8" s="1"/>
  <c r="T85" i="8" s="1"/>
  <c r="BK95" i="8"/>
  <c r="J95" i="8"/>
  <c r="J63" i="8"/>
  <c r="P95" i="8"/>
  <c r="P86" i="8" s="1"/>
  <c r="P85" i="8" s="1"/>
  <c r="AU61" i="1" s="1"/>
  <c r="T95" i="8"/>
  <c r="BK101" i="4"/>
  <c r="J101" i="4" s="1"/>
  <c r="J62" i="4" s="1"/>
  <c r="BK104" i="4"/>
  <c r="J104" i="4"/>
  <c r="J63" i="4" s="1"/>
  <c r="BK162" i="4"/>
  <c r="J162" i="4" s="1"/>
  <c r="J73" i="4" s="1"/>
  <c r="BK165" i="4"/>
  <c r="J165" i="4" s="1"/>
  <c r="J74" i="4" s="1"/>
  <c r="BK116" i="6"/>
  <c r="J116" i="6" s="1"/>
  <c r="J63" i="6" s="1"/>
  <c r="BK119" i="6"/>
  <c r="J119" i="6"/>
  <c r="J64" i="6" s="1"/>
  <c r="BK119" i="2"/>
  <c r="J119" i="2" s="1"/>
  <c r="J63" i="2" s="1"/>
  <c r="BK88" i="6"/>
  <c r="BK87" i="6" s="1"/>
  <c r="J88" i="6"/>
  <c r="J61" i="6" s="1"/>
  <c r="BK123" i="7"/>
  <c r="J123" i="7" s="1"/>
  <c r="J64" i="7" s="1"/>
  <c r="BK87" i="8"/>
  <c r="J87" i="8"/>
  <c r="J61" i="8" s="1"/>
  <c r="BK102" i="8"/>
  <c r="J102" i="8" s="1"/>
  <c r="J64" i="8" s="1"/>
  <c r="BK105" i="8"/>
  <c r="J105" i="8"/>
  <c r="J65" i="8" s="1"/>
  <c r="E48" i="8"/>
  <c r="F55" i="8"/>
  <c r="BE100" i="8"/>
  <c r="J52" i="8"/>
  <c r="BE106" i="8"/>
  <c r="BE98" i="8"/>
  <c r="BE91" i="8"/>
  <c r="BE96" i="8"/>
  <c r="J55" i="8"/>
  <c r="BE88" i="8"/>
  <c r="BE93" i="8"/>
  <c r="BE103" i="8"/>
  <c r="E76" i="7"/>
  <c r="BE91" i="7"/>
  <c r="BE95" i="7"/>
  <c r="BE107" i="7"/>
  <c r="J80" i="7"/>
  <c r="BE99" i="7"/>
  <c r="BE103" i="7"/>
  <c r="BE120" i="7"/>
  <c r="BE134" i="7"/>
  <c r="BE124" i="7"/>
  <c r="F55" i="7"/>
  <c r="J83" i="7"/>
  <c r="BE89" i="7"/>
  <c r="BE101" i="7"/>
  <c r="BE110" i="7"/>
  <c r="BE117" i="7"/>
  <c r="BK122" i="6"/>
  <c r="J122" i="6" s="1"/>
  <c r="J65" i="6" s="1"/>
  <c r="BE93" i="7"/>
  <c r="BE114" i="7"/>
  <c r="BE119" i="7"/>
  <c r="BE128" i="7"/>
  <c r="BE133" i="7"/>
  <c r="BE97" i="7"/>
  <c r="BE105" i="7"/>
  <c r="BE112" i="7"/>
  <c r="BE122" i="7"/>
  <c r="BE130" i="7"/>
  <c r="BE131" i="7"/>
  <c r="J55" i="6"/>
  <c r="J80" i="6"/>
  <c r="BE95" i="6"/>
  <c r="BE110" i="6"/>
  <c r="BE117" i="6"/>
  <c r="BE120" i="6"/>
  <c r="BE124" i="6"/>
  <c r="BE126" i="6"/>
  <c r="BE127" i="6"/>
  <c r="E48" i="6"/>
  <c r="F55" i="6"/>
  <c r="BE99" i="6"/>
  <c r="BE105" i="6"/>
  <c r="BE107" i="6"/>
  <c r="BE101" i="6"/>
  <c r="BE103" i="6"/>
  <c r="BE112" i="6"/>
  <c r="BE125" i="6"/>
  <c r="BE89" i="6"/>
  <c r="BE91" i="6"/>
  <c r="BE93" i="6"/>
  <c r="BE97" i="6"/>
  <c r="BE114" i="6"/>
  <c r="F55" i="5"/>
  <c r="E48" i="5"/>
  <c r="J78" i="5"/>
  <c r="J96" i="4"/>
  <c r="J61" i="4"/>
  <c r="J75" i="5"/>
  <c r="BE84" i="5"/>
  <c r="BE85" i="5"/>
  <c r="E48" i="4"/>
  <c r="BE105" i="4"/>
  <c r="BE121" i="4"/>
  <c r="BE124" i="4"/>
  <c r="BE129" i="4"/>
  <c r="BE152" i="4"/>
  <c r="BE163" i="4"/>
  <c r="BE166" i="4"/>
  <c r="BE108" i="4"/>
  <c r="BE113" i="4"/>
  <c r="BE118" i="4"/>
  <c r="BE134" i="4"/>
  <c r="BE156" i="4"/>
  <c r="F91" i="4"/>
  <c r="BE97" i="4"/>
  <c r="BE110" i="4"/>
  <c r="BE116" i="4"/>
  <c r="BE123" i="4"/>
  <c r="BE127" i="4"/>
  <c r="BE135" i="4"/>
  <c r="BE138" i="4"/>
  <c r="BE139" i="4"/>
  <c r="BE141" i="4"/>
  <c r="BE144" i="4"/>
  <c r="BE145" i="4"/>
  <c r="BE148" i="4"/>
  <c r="BE149" i="4"/>
  <c r="BE160" i="4"/>
  <c r="J52" i="4"/>
  <c r="J55" i="4"/>
  <c r="BE99" i="4"/>
  <c r="BE102" i="4"/>
  <c r="BE111" i="4"/>
  <c r="BE114" i="4"/>
  <c r="BE143" i="4"/>
  <c r="BE154" i="4"/>
  <c r="BE158" i="4"/>
  <c r="BE132" i="4"/>
  <c r="J81" i="3"/>
  <c r="BE91" i="3"/>
  <c r="BE93" i="3"/>
  <c r="BE105" i="3"/>
  <c r="BE112" i="3"/>
  <c r="E48" i="3"/>
  <c r="BE92" i="3"/>
  <c r="BE95" i="3"/>
  <c r="BE99" i="3"/>
  <c r="J55" i="3"/>
  <c r="BE116" i="3"/>
  <c r="BK84" i="2"/>
  <c r="BK83" i="2"/>
  <c r="J83" i="2" s="1"/>
  <c r="J59" i="2" s="1"/>
  <c r="F55" i="3"/>
  <c r="BE98" i="3"/>
  <c r="BE109" i="3"/>
  <c r="BE96" i="3"/>
  <c r="BE101" i="3"/>
  <c r="BE108" i="3"/>
  <c r="BE97" i="3"/>
  <c r="BE102" i="3"/>
  <c r="BE103" i="3"/>
  <c r="BE106" i="3"/>
  <c r="BE107" i="3"/>
  <c r="BE111" i="3"/>
  <c r="BE114" i="3"/>
  <c r="BE93" i="2"/>
  <c r="E48" i="2"/>
  <c r="F80" i="2"/>
  <c r="BE91" i="2"/>
  <c r="BE101" i="2"/>
  <c r="J55" i="2"/>
  <c r="BE88" i="2"/>
  <c r="BE95" i="2"/>
  <c r="BE97" i="2"/>
  <c r="BE109" i="2"/>
  <c r="BE111" i="2"/>
  <c r="BE113" i="2"/>
  <c r="BE118" i="2"/>
  <c r="J77" i="2"/>
  <c r="BE86" i="2"/>
  <c r="BE105" i="2"/>
  <c r="BE107" i="2"/>
  <c r="BE99" i="2"/>
  <c r="BE115" i="2"/>
  <c r="BE116" i="2"/>
  <c r="BE103" i="2"/>
  <c r="BE120" i="2"/>
  <c r="F35" i="3"/>
  <c r="BB56" i="1" s="1"/>
  <c r="J34" i="3"/>
  <c r="AW56" i="1"/>
  <c r="F34" i="4"/>
  <c r="BA57" i="1" s="1"/>
  <c r="J34" i="6"/>
  <c r="AW59" i="1" s="1"/>
  <c r="F36" i="7"/>
  <c r="BC60" i="1"/>
  <c r="F36" i="2"/>
  <c r="BC55" i="1" s="1"/>
  <c r="F37" i="3"/>
  <c r="BD56" i="1" s="1"/>
  <c r="F35" i="4"/>
  <c r="BB57" i="1"/>
  <c r="F35" i="7"/>
  <c r="BB60" i="1" s="1"/>
  <c r="F36" i="8"/>
  <c r="BC61" i="1" s="1"/>
  <c r="F35" i="2"/>
  <c r="BB55" i="1"/>
  <c r="F36" i="3"/>
  <c r="BC56" i="1" s="1"/>
  <c r="F34" i="5"/>
  <c r="BA58" i="1" s="1"/>
  <c r="F37" i="5"/>
  <c r="BD58" i="1"/>
  <c r="F35" i="5"/>
  <c r="BB58" i="1" s="1"/>
  <c r="F37" i="6"/>
  <c r="BD59" i="1" s="1"/>
  <c r="F37" i="7"/>
  <c r="BD60" i="1"/>
  <c r="F34" i="2"/>
  <c r="BA55" i="1" s="1"/>
  <c r="F34" i="3"/>
  <c r="BA56" i="1" s="1"/>
  <c r="J34" i="4"/>
  <c r="AW57" i="1"/>
  <c r="F35" i="6"/>
  <c r="BB59" i="1" s="1"/>
  <c r="F35" i="8"/>
  <c r="BB61" i="1" s="1"/>
  <c r="F34" i="8"/>
  <c r="BA61" i="1"/>
  <c r="J34" i="2"/>
  <c r="AW55" i="1" s="1"/>
  <c r="F37" i="4"/>
  <c r="BD57" i="1" s="1"/>
  <c r="F36" i="5"/>
  <c r="BC58" i="1"/>
  <c r="F36" i="6"/>
  <c r="BC59" i="1" s="1"/>
  <c r="J34" i="7"/>
  <c r="AW60" i="1" s="1"/>
  <c r="J34" i="8"/>
  <c r="AW61" i="1"/>
  <c r="F37" i="2"/>
  <c r="BD55" i="1" s="1"/>
  <c r="F36" i="4"/>
  <c r="BC57" i="1" s="1"/>
  <c r="J34" i="5"/>
  <c r="AW58" i="1"/>
  <c r="F34" i="6"/>
  <c r="BA59" i="1" s="1"/>
  <c r="F34" i="7"/>
  <c r="BA60" i="1" s="1"/>
  <c r="F37" i="8"/>
  <c r="BD61" i="1"/>
  <c r="P86" i="6" l="1"/>
  <c r="AU59" i="1" s="1"/>
  <c r="BK126" i="7"/>
  <c r="J126" i="7" s="1"/>
  <c r="J65" i="7" s="1"/>
  <c r="BK87" i="7"/>
  <c r="J87" i="7" s="1"/>
  <c r="J60" i="7" s="1"/>
  <c r="BK95" i="4"/>
  <c r="BK94" i="4"/>
  <c r="J94" i="4"/>
  <c r="J59" i="4" s="1"/>
  <c r="T86" i="7"/>
  <c r="P87" i="7"/>
  <c r="P86" i="7"/>
  <c r="AU60" i="1"/>
  <c r="R89" i="3"/>
  <c r="R88" i="3" s="1"/>
  <c r="R87" i="3" s="1"/>
  <c r="R87" i="7"/>
  <c r="R86" i="7"/>
  <c r="T95" i="4"/>
  <c r="T94" i="4"/>
  <c r="P95" i="4"/>
  <c r="P94" i="4" s="1"/>
  <c r="AU57" i="1" s="1"/>
  <c r="T84" i="2"/>
  <c r="T83" i="2"/>
  <c r="R95" i="4"/>
  <c r="R94" i="4" s="1"/>
  <c r="P89" i="3"/>
  <c r="P88" i="3"/>
  <c r="P87" i="3"/>
  <c r="AU56" i="1"/>
  <c r="BK89" i="3"/>
  <c r="J89" i="3" s="1"/>
  <c r="J61" i="3" s="1"/>
  <c r="BK82" i="5"/>
  <c r="J82" i="5"/>
  <c r="J60" i="5"/>
  <c r="BK86" i="8"/>
  <c r="J86" i="8" s="1"/>
  <c r="J60" i="8" s="1"/>
  <c r="BK86" i="7"/>
  <c r="J86" i="7"/>
  <c r="BK86" i="6"/>
  <c r="J86" i="6"/>
  <c r="J30" i="6" s="1"/>
  <c r="AG59" i="1" s="1"/>
  <c r="J87" i="6"/>
  <c r="J60" i="6" s="1"/>
  <c r="J84" i="2"/>
  <c r="J60" i="2"/>
  <c r="F33" i="2"/>
  <c r="AZ55" i="1"/>
  <c r="J33" i="2"/>
  <c r="AV55" i="1" s="1"/>
  <c r="AT55" i="1" s="1"/>
  <c r="J33" i="3"/>
  <c r="AV56" i="1"/>
  <c r="AT56" i="1"/>
  <c r="J33" i="5"/>
  <c r="AV58" i="1" s="1"/>
  <c r="AT58" i="1" s="1"/>
  <c r="J33" i="6"/>
  <c r="AV59" i="1"/>
  <c r="AT59" i="1"/>
  <c r="BB54" i="1"/>
  <c r="W31" i="1" s="1"/>
  <c r="BC54" i="1"/>
  <c r="W32" i="1" s="1"/>
  <c r="BA54" i="1"/>
  <c r="W30" i="1"/>
  <c r="F33" i="3"/>
  <c r="AZ56" i="1" s="1"/>
  <c r="F33" i="5"/>
  <c r="AZ58" i="1" s="1"/>
  <c r="F33" i="6"/>
  <c r="AZ59" i="1"/>
  <c r="J30" i="7"/>
  <c r="AG60" i="1" s="1"/>
  <c r="J33" i="8"/>
  <c r="AV61" i="1" s="1"/>
  <c r="AT61" i="1" s="1"/>
  <c r="J30" i="2"/>
  <c r="AG55" i="1" s="1"/>
  <c r="F33" i="4"/>
  <c r="AZ57" i="1"/>
  <c r="F33" i="7"/>
  <c r="AZ60" i="1"/>
  <c r="F33" i="8"/>
  <c r="AZ61" i="1" s="1"/>
  <c r="J33" i="4"/>
  <c r="AV57" i="1"/>
  <c r="AT57" i="1"/>
  <c r="J33" i="7"/>
  <c r="AV60" i="1" s="1"/>
  <c r="AT60" i="1" s="1"/>
  <c r="BD54" i="1"/>
  <c r="W33" i="1"/>
  <c r="BK88" i="3" l="1"/>
  <c r="J88" i="3" s="1"/>
  <c r="J60" i="3" s="1"/>
  <c r="BK81" i="5"/>
  <c r="J81" i="5"/>
  <c r="J59" i="5"/>
  <c r="J95" i="4"/>
  <c r="J60" i="4" s="1"/>
  <c r="BK85" i="8"/>
  <c r="J85" i="8"/>
  <c r="AN60" i="1"/>
  <c r="J59" i="7"/>
  <c r="AN59" i="1"/>
  <c r="J59" i="6"/>
  <c r="J39" i="7"/>
  <c r="J39" i="6"/>
  <c r="AN55" i="1"/>
  <c r="J39" i="2"/>
  <c r="AU54" i="1"/>
  <c r="AW54" i="1"/>
  <c r="AK30" i="1" s="1"/>
  <c r="J30" i="8"/>
  <c r="AG61" i="1"/>
  <c r="AY54" i="1"/>
  <c r="J30" i="4"/>
  <c r="AG57" i="1" s="1"/>
  <c r="AZ54" i="1"/>
  <c r="W29" i="1"/>
  <c r="AX54" i="1"/>
  <c r="J39" i="8" l="1"/>
  <c r="J39" i="4"/>
  <c r="J59" i="8"/>
  <c r="BK87" i="3"/>
  <c r="J87" i="3"/>
  <c r="J30" i="3" s="1"/>
  <c r="AG56" i="1" s="1"/>
  <c r="AN61" i="1"/>
  <c r="AN57" i="1"/>
  <c r="J30" i="5"/>
  <c r="AG58" i="1"/>
  <c r="AV54" i="1"/>
  <c r="AK29" i="1" s="1"/>
  <c r="J39" i="5" l="1"/>
  <c r="J39" i="3"/>
  <c r="J59" i="3"/>
  <c r="AN56" i="1"/>
  <c r="AN58" i="1"/>
  <c r="AG54" i="1"/>
  <c r="AK26" i="1"/>
  <c r="AT54" i="1"/>
  <c r="AN54" i="1" l="1"/>
  <c r="AK35" i="1"/>
</calcChain>
</file>

<file path=xl/sharedStrings.xml><?xml version="1.0" encoding="utf-8"?>
<sst xmlns="http://schemas.openxmlformats.org/spreadsheetml/2006/main" count="3415" uniqueCount="671">
  <si>
    <t>Export Komplet</t>
  </si>
  <si>
    <t>VZ</t>
  </si>
  <si>
    <t>2.0</t>
  </si>
  <si>
    <t>ZAMOK</t>
  </si>
  <si>
    <t>False</t>
  </si>
  <si>
    <t>{680e3e9f-8c56-4560-8ea1-821437f45dca}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</si>
  <si>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</si>
  <si>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</si>
  <si>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</si>
  <si>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</si>
  <si>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</si>
  <si>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</si>
  <si>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</si>
  <si>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</si>
  <si>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2025-109-1-B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</si>
  <si>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</si>
  <si>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</si>
  <si>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SK Modřany-  hrací plocha</t>
  </si>
  <si>
    <t>KSO:</t>
  </si>
  <si>
    <t/>
  </si>
  <si>
    <t>CC-CZ:</t>
  </si>
  <si>
    <t>Místo:</t>
  </si>
  <si>
    <t>Komořanská - 47, Praha 4 - Modřany</t>
  </si>
  <si>
    <t>Datum:</t>
  </si>
  <si>
    <t>21. 7. 2025</t>
  </si>
  <si>
    <t>Zadavatel:</t>
  </si>
  <si>
    <t>IČ:</t>
  </si>
  <si>
    <t>1488810</t>
  </si>
  <si>
    <t>Sportovní klub Modřany,Komořanská 47, Praha 4</t>
  </si>
  <si>
    <t>DIČ:</t>
  </si>
  <si>
    <t>Účastník:</t>
  </si>
  <si>
    <t>Vyplň údaj</t>
  </si>
  <si>
    <t>Projektant:</t>
  </si>
  <si>
    <t>24122025</t>
  </si>
  <si>
    <t>ASLB spol.s.r.o.Fikarova 2157/1, Praha 4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</si>
  <si>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</si>
  <si>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</si>
  <si>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</si>
  <si>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</si>
  <si>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</si>
  <si>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</si>
  <si>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</si>
  <si>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</si>
  <si>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</si>
  <si>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</si>
  <si>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</si>
  <si>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</si>
  <si>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</si>
  <si>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</si>
  <si>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</si>
  <si>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</si>
  <si>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</si>
  <si>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</si>
  <si>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</si>
  <si>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</si>
  <si>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</si>
  <si>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</si>
  <si>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</si>
  <si>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</si>
  <si>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</si>
  <si>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</si>
  <si>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</si>
  <si>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</si>
  <si>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</si>
  <si>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</si>
  <si>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</si>
  <si>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</si>
  <si>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</si>
  <si>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</si>
  <si>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</si>
  <si>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</si>
  <si>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</si>
  <si>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</si>
  <si>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</si>
  <si>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</si>
  <si>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</si>
  <si>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</si>
  <si>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</si>
  <si>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</si>
  <si>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2025-109-1-01</t>
  </si>
  <si>
    <t>Komunikace</t>
  </si>
  <si>
    <t>STA</t>
  </si>
  <si>
    <t>1</t>
  </si>
  <si>
    <t>{00d3bc6e-3ac3-414e-8a83-7a1ad757a7da}</t>
  </si>
  <si>
    <t>2</t>
  </si>
  <si>
    <t>2025-109-1-02</t>
  </si>
  <si>
    <t>Profese - elektro - Hrací plocha</t>
  </si>
  <si>
    <t>{4015e82a-9885-48c3-8b58-3de7107cb2db}</t>
  </si>
  <si>
    <t>2025-109-1-03</t>
  </si>
  <si>
    <t>Hrací plocha</t>
  </si>
  <si>
    <t>{dbe688ee-7f72-4e82-974c-4565bddd24ca}</t>
  </si>
  <si>
    <t>2025-109-1-04</t>
  </si>
  <si>
    <t>Ostatní- dovybavení</t>
  </si>
  <si>
    <t>{913c475c-f0e1-4072-bdc8-bc2a98783b6d}</t>
  </si>
  <si>
    <t>2025-109-1-05</t>
  </si>
  <si>
    <t xml:space="preserve">Oplocení </t>
  </si>
  <si>
    <t>{fe379a1e-bb9d-4f37-ae3e-c9ed32cf88cc}</t>
  </si>
  <si>
    <t>2025-109-1-06</t>
  </si>
  <si>
    <t>Zábradlí</t>
  </si>
  <si>
    <t>{2d7096f1-cfa9-4942-bd13-4686463a3a32}</t>
  </si>
  <si>
    <t>2025-109-1-07</t>
  </si>
  <si>
    <t>VRN - vedlejší rozpočtové náklady</t>
  </si>
  <si>
    <t>{b382d932-1da3-4fba-8f78-84ce4a7a312f}</t>
  </si>
  <si>
    <t>KRYCÍ LIST SOUPISU PRACÍ</t>
  </si>
  <si>
    <t>Objekt:</t>
  </si>
  <si>
    <t>2025-109-1-01 - Komunikace</t>
  </si>
  <si>
    <t>Zpracováno dle metodiky ÚRS s maximálním zatříděním položek (popisu činností) dle Třídníku stavebních konstrukcí a prací. Použita databáze směrných cen 2025/II.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</si>
  <si>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</si>
  <si>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</si>
  <si>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</si>
  <si>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</si>
  <si>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>HSV -   Práce a dodávky HSV</t>
  </si>
  <si>
    <t xml:space="preserve">    1 - Zemní práce</t>
  </si>
  <si>
    <t xml:space="preserve">    5-1 -   Komunikace- pochozí - 257,4  m2 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</si>
  <si>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</si>
  <si>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</si>
  <si>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</si>
  <si>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</si>
  <si>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</si>
  <si>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</si>
  <si>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</si>
  <si>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</si>
  <si>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</si>
  <si>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</si>
  <si>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</si>
  <si>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</si>
  <si>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</si>
  <si>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</si>
  <si>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</si>
  <si>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 Práce a dodávky HSV</t>
  </si>
  <si>
    <t>ROZPOCET</t>
  </si>
  <si>
    <t>Zemní práce</t>
  </si>
  <si>
    <t>K</t>
  </si>
  <si>
    <t>121151123</t>
  </si>
  <si>
    <t>Sejmutí ornice strojně při souvislé ploše přes 500 m2, tl. vrstvy do 200 mm</t>
  </si>
  <si>
    <t>m2</t>
  </si>
  <si>
    <t>CS ÚRS 2025 02</t>
  </si>
  <si>
    <t>4</t>
  </si>
  <si>
    <t>-1120546362</t>
  </si>
  <si>
    <t>Online PSC</t>
  </si>
  <si>
    <t>https://podminky.urs.cz/item/CS_URS_2025_02/121151123</t>
  </si>
  <si>
    <t>181351113</t>
  </si>
  <si>
    <t>Rozprostření a urovnání ornice v rovině nebo ve svahu sklonu do 1:5 strojně při souvislé ploše přes 500 m2, tl. vrstvy do 200 mm</t>
  </si>
  <si>
    <t>173657303</t>
  </si>
  <si>
    <t>https://podminky.urs.cz/item/CS_URS_2025_02/181351113</t>
  </si>
  <si>
    <t>5-1</t>
  </si>
  <si>
    <t xml:space="preserve">  Komunikace- pochozí - 257,4  m2 </t>
  </si>
  <si>
    <t>3</t>
  </si>
  <si>
    <t>122251104</t>
  </si>
  <si>
    <t>Odkopávky a prokopávky nezapažené strojně v hornině třídy těžitelnosti I skupiny 3 přes 100 do 500 m3</t>
  </si>
  <si>
    <t>m3</t>
  </si>
  <si>
    <t>152083395</t>
  </si>
  <si>
    <t>https://podminky.urs.cz/item/CS_URS_2025_02/122251104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</si>
  <si>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</si>
  <si>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</si>
  <si>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-1732790518</t>
  </si>
  <si>
    <t>https://podminky.urs.cz/item/CS_URS_2025_02/162251101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</si>
  <si>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</si>
  <si>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</si>
  <si>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</si>
  <si>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-1190355351</t>
  </si>
  <si>
    <t>https://podminky.urs.cz/item/CS_URS_2025_02/162751117</t>
  </si>
  <si>
    <t>6</t>
  </si>
  <si>
    <t>167151101</t>
  </si>
  <si>
    <t>Nakládání, skládání a překládání neulehlého výkopku nebo sypaniny strojně nakládání, množství do 100 m3, z horniny třídy těžitelnosti I, skupiny 1 až 3</t>
  </si>
  <si>
    <t>1812446542</t>
  </si>
  <si>
    <t>https://podminky.urs.cz/item/CS_URS_2025_02/167151101</t>
  </si>
  <si>
    <t>7</t>
  </si>
  <si>
    <t>171201201</t>
  </si>
  <si>
    <t>Uložení sypaniny na skládky nebo meziskládky bez hutnění s upravením uložené sypaniny do předepsaného tvaru</t>
  </si>
  <si>
    <t>60229815</t>
  </si>
  <si>
    <t>https://podminky.urs.cz/item/CS_URS_2025_02/171201201</t>
  </si>
  <si>
    <t>8</t>
  </si>
  <si>
    <t>171201231</t>
  </si>
  <si>
    <t>Poplatek za uložení stavebního odpadu na recyklační skládce (skládkovné) zeminy a kamení zatříděného do Katalogu odpadů pod kódem 17 05 04</t>
  </si>
  <si>
    <t>t</t>
  </si>
  <si>
    <t>1844298050</t>
  </si>
  <si>
    <t>https://podminky.urs.cz/item/CS_URS_2025_02/171201231</t>
  </si>
  <si>
    <t>9</t>
  </si>
  <si>
    <t>215901101</t>
  </si>
  <si>
    <t>Zhutnění podloží pod násypy z rostlé horniny třídy těžitelnosti I a II, skupiny 1 až 4 z hornin soudružných a nesoudržných</t>
  </si>
  <si>
    <t>116108068</t>
  </si>
  <si>
    <t>https://podminky.urs.cz/item/CS_URS_2025_02/215901101</t>
  </si>
  <si>
    <t>10</t>
  </si>
  <si>
    <t>564730111</t>
  </si>
  <si>
    <t>Podklad nebo kryt z kameniva hrubého drceného vel. 16-32 mm s rozprostřením a zhutněním plochy přes 100 m2, po zhutnění tl. 100 mm</t>
  </si>
  <si>
    <t>2141665902</t>
  </si>
  <si>
    <t>https://podminky.urs.cz/item/CS_URS_2025_02/564730111</t>
  </si>
  <si>
    <t>11</t>
  </si>
  <si>
    <t>919726122</t>
  </si>
  <si>
    <t>Geotextilie netkaná pro ochranu, separaci nebo filtraci měrná hmotnost přes 200 do 300 g/m2</t>
  </si>
  <si>
    <t>916955698</t>
  </si>
  <si>
    <t>https://podminky.urs.cz/item/CS_URS_2025_02/919726122</t>
  </si>
  <si>
    <t>564761111</t>
  </si>
  <si>
    <t>Podklad nebo kryt z kameniva hrubého drceného vel. 32-63 mm s rozprostřením a zhutněním plochy přes 100 m2, po zhutnění tl. 200 mm</t>
  </si>
  <si>
    <t>336115950</t>
  </si>
  <si>
    <t>https://podminky.urs.cz/item/CS_URS_2025_02/564761111</t>
  </si>
  <si>
    <t>13</t>
  </si>
  <si>
    <t>564831111</t>
  </si>
  <si>
    <t>Podklad ze štěrkodrti ŠD s rozprostřením a zhutněním plochy přes 100 m2, po zhutnění tl. 100 mm</t>
  </si>
  <si>
    <t>-632739887</t>
  </si>
  <si>
    <t>https://podminky.urs.cz/item/CS_URS_2025_02/564831111</t>
  </si>
  <si>
    <t>14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</si>
  <si>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</si>
  <si>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</si>
  <si>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1170835720</t>
  </si>
  <si>
    <t>https://podminky.urs.cz/item/CS_URS_2025_02/596211110</t>
  </si>
  <si>
    <t>15</t>
  </si>
  <si>
    <t>M</t>
  </si>
  <si>
    <t>59245015</t>
  </si>
  <si>
    <t>dlažba zámková betonová tvaru I 200x165mm tl 60mm přírodní</t>
  </si>
  <si>
    <t>1122595111</t>
  </si>
  <si>
    <t>16</t>
  </si>
  <si>
    <t>916331111</t>
  </si>
  <si>
    <t>Osazení zahradního obrubníku betonového s ložem tl. od 50 do 100 mm z betonu prostého tř. C 12/15 bez boční opěry</t>
  </si>
  <si>
    <t>m</t>
  </si>
  <si>
    <t>-2145405674</t>
  </si>
  <si>
    <t>https://podminky.urs.cz/item/CS_URS_2025_02/916331111</t>
  </si>
  <si>
    <t>17</t>
  </si>
  <si>
    <t>59217011</t>
  </si>
  <si>
    <t>obrubník zahradní betonový 500x50x200mm</t>
  </si>
  <si>
    <t>-783295524</t>
  </si>
  <si>
    <t>998</t>
  </si>
  <si>
    <t>Přesun hmot</t>
  </si>
  <si>
    <t>18</t>
  </si>
  <si>
    <t>998223011</t>
  </si>
  <si>
    <t>Přesun hmot pro pozemní komunikace s krytem dlážděným dopravní vzdálenost do 200 m jakékoliv délky objektu</t>
  </si>
  <si>
    <t>-1361158511</t>
  </si>
  <si>
    <t>https://podminky.urs.cz/item/CS_URS_2025_02/998223011</t>
  </si>
  <si>
    <t>2025-109-1-02 - Profese - elektro - Hrací plocha</t>
  </si>
  <si>
    <t>PSV - Práce a dodávky PSV</t>
  </si>
  <si>
    <t xml:space="preserve">    741 - Elektroinstalace - silnoproud</t>
  </si>
  <si>
    <t xml:space="preserve">      741-Vo - Kabely- vodiče- materiál</t>
  </si>
  <si>
    <t xml:space="preserve">      741-Sv - Svítidla- materiál</t>
  </si>
  <si>
    <t xml:space="preserve">      741-Vo-mont - Kabely- vodiče- montáž</t>
  </si>
  <si>
    <t xml:space="preserve">      741-Sv-mont - Svíitidla- montáž</t>
  </si>
  <si>
    <t xml:space="preserve">      741-Ost - Elektro - ostatní</t>
  </si>
  <si>
    <t>HZS - Hodinové zúčtovací sazby</t>
  </si>
  <si>
    <t>PSV</t>
  </si>
  <si>
    <t>Práce a dodávky PSV</t>
  </si>
  <si>
    <t>741</t>
  </si>
  <si>
    <t>Elektroinstalace - silnoproud</t>
  </si>
  <si>
    <t>741-Vo</t>
  </si>
  <si>
    <t>Kabely- vodiče- materiál</t>
  </si>
  <si>
    <t>741-Vo-mat-05</t>
  </si>
  <si>
    <t>CYKY 3Cx2,5mm2- osvetlšní hrací plochy</t>
  </si>
  <si>
    <t>32</t>
  </si>
  <si>
    <t>493788835</t>
  </si>
  <si>
    <t>741-Vo-mat-06</t>
  </si>
  <si>
    <t>CYKY 5Cx2,5mm2- osvetlení hrací plochy</t>
  </si>
  <si>
    <t>1111197103</t>
  </si>
  <si>
    <t>741-Vo-mat-07</t>
  </si>
  <si>
    <t>FeZn 30/4</t>
  </si>
  <si>
    <t>1961823311</t>
  </si>
  <si>
    <t>741-Sv</t>
  </si>
  <si>
    <t>Svítidla- materiál</t>
  </si>
  <si>
    <t>741-Sv-mat-09</t>
  </si>
  <si>
    <t>Stožár pro svítidla 16m,stožár, bezpaticový, čtyřstupňový, spojený přírubou JBSD_x000D_
16 DD 219/159/133/114</t>
  </si>
  <si>
    <t>ks</t>
  </si>
  <si>
    <t>-1819393922</t>
  </si>
  <si>
    <t>741-Sv-mat-11</t>
  </si>
  <si>
    <t>držák pro reflektory PL, natáčení do stran TR 3/114 -2000 - PL</t>
  </si>
  <si>
    <t>-1477636717</t>
  </si>
  <si>
    <t>741-Sv-mat-12</t>
  </si>
  <si>
    <t>stožárová svorkovnice SR 483-14 Z/Un IP20</t>
  </si>
  <si>
    <t>-1011766819</t>
  </si>
  <si>
    <t>741-Sv-mat-15</t>
  </si>
  <si>
    <t>Svítidlo pro osvětlení hrací plochy - stožár 16m ,Provozní účinnost: 64.19% Světelný tok žárovky: 222600 lm Světelný tok svítidla: 142884 lm Výkon: 1500.0 W Světelný výtěžek: 95.3 lm/W</t>
  </si>
  <si>
    <t>1799223975</t>
  </si>
  <si>
    <t>741-Sv-mat-16</t>
  </si>
  <si>
    <t>Základy pro stožár</t>
  </si>
  <si>
    <t>-1381377126</t>
  </si>
  <si>
    <t>741-Vo-mont</t>
  </si>
  <si>
    <t>Kabely- vodiče- montáž</t>
  </si>
  <si>
    <t>741-Vo-mont-05</t>
  </si>
  <si>
    <t>CYKY 3Cx2,5mm2, osvetlšní hrací plochy</t>
  </si>
  <si>
    <t>-594816315</t>
  </si>
  <si>
    <t>741-Vo-mont-06</t>
  </si>
  <si>
    <t>CYKY 5Cx2,5mm2, osvetlšní hrací plochy</t>
  </si>
  <si>
    <t>-820017953</t>
  </si>
  <si>
    <t>741-Vo-mont-07</t>
  </si>
  <si>
    <t>FeZn 30/4- montáž</t>
  </si>
  <si>
    <t>1166821279</t>
  </si>
  <si>
    <t>741-Sv-mont</t>
  </si>
  <si>
    <t>Svíitidla- montáž</t>
  </si>
  <si>
    <t>741-Sv-mont-09</t>
  </si>
  <si>
    <t>Bezpaticový stožár JSBD 16D, 16m</t>
  </si>
  <si>
    <t>-1141012392</t>
  </si>
  <si>
    <t>741-Sv-mont-11</t>
  </si>
  <si>
    <t>Držák pro reflektory</t>
  </si>
  <si>
    <t>1263777766</t>
  </si>
  <si>
    <t>741-Sv-mont-12</t>
  </si>
  <si>
    <t>Svorkovnice</t>
  </si>
  <si>
    <t>1906375205</t>
  </si>
  <si>
    <t>741-Sv-mont-15</t>
  </si>
  <si>
    <t>Svítidlo pro osvětlení hrací plochy - stožár 16m ,Provozní účinnost: 64.19%, Světelný tok žárovky: 222600 lm, Světelný tok svítidla: 142884 lm, Výkon: 1500.0 W, Světelný výtěžek: 95.3 lm/W</t>
  </si>
  <si>
    <t>2109465610</t>
  </si>
  <si>
    <t>741-Sv-mont-16</t>
  </si>
  <si>
    <t>1216333158</t>
  </si>
  <si>
    <t>741-Ost</t>
  </si>
  <si>
    <t>Elektro - ostatní</t>
  </si>
  <si>
    <t>741- Ost-01</t>
  </si>
  <si>
    <t>Provedení výchozí revize a vypracování revizní zprávy dle ČSN</t>
  </si>
  <si>
    <t>hod</t>
  </si>
  <si>
    <t>1437331518</t>
  </si>
  <si>
    <t>741- Ost-02</t>
  </si>
  <si>
    <t>Oživení a nastavení systému</t>
  </si>
  <si>
    <t>-2116766001</t>
  </si>
  <si>
    <t>HZS</t>
  </si>
  <si>
    <t>Hodinové zúčtovací sazby</t>
  </si>
  <si>
    <t>19</t>
  </si>
  <si>
    <t>HZS2231</t>
  </si>
  <si>
    <t>Hodinové zúčtovací sazby profesí PSV provádění stavebních instalací elektrikář- pomocné práce</t>
  </si>
  <si>
    <t>CS ÚRS 2024 02</t>
  </si>
  <si>
    <t>512</t>
  </si>
  <si>
    <t>238211014</t>
  </si>
  <si>
    <t>https://podminky.urs.cz/item/CS_URS_2024_02/HZS2231</t>
  </si>
  <si>
    <t>20</t>
  </si>
  <si>
    <t>HZS2232</t>
  </si>
  <si>
    <t xml:space="preserve">Hodinové zúčtovací sazby profesí PSV provádění stavebních instalací elektrikář odborný- Práce, na které není možno stanovit ceníkovou položku_x000D_
</t>
  </si>
  <si>
    <t>2143663025</t>
  </si>
  <si>
    <t>https://podminky.urs.cz/item/CS_URS_2024_02/HZS2232</t>
  </si>
  <si>
    <t>2025-109-1-03 - Hrací plocha</t>
  </si>
  <si>
    <t>HSV - Práce a dodávky HSV</t>
  </si>
  <si>
    <t xml:space="preserve">    11 - Zemní práce - přípravné a přidružené práce</t>
  </si>
  <si>
    <t xml:space="preserve">    12 - Zemní práce - odkopávky a prokopávky</t>
  </si>
  <si>
    <t xml:space="preserve">    13 - Zemní práce - hloubené vykopávky</t>
  </si>
  <si>
    <t xml:space="preserve">    16 - Zemní práce - přemístění výkopku</t>
  </si>
  <si>
    <t xml:space="preserve">    17 - Zemní práce - konstrukce ze zemin</t>
  </si>
  <si>
    <t xml:space="preserve">    18 - Zemní práce - povrchové úpravy terénu</t>
  </si>
  <si>
    <t xml:space="preserve">    2 - Zakládání</t>
  </si>
  <si>
    <t xml:space="preserve">    5 - Komunikace pozemní- podkladní vrstvy pod úmělý trávník</t>
  </si>
  <si>
    <t xml:space="preserve">    58 - Kryty pozemních komunikací, letišť a ploch z betonu a ostatních hmot</t>
  </si>
  <si>
    <t xml:space="preserve">    8 - Trubní vedení</t>
  </si>
  <si>
    <t xml:space="preserve">    91 - Doplňující konstrukce a práce pozemních komunikací, letišť a ploch</t>
  </si>
  <si>
    <t xml:space="preserve">    997 - Přesun sutě</t>
  </si>
  <si>
    <t>Práce a dodávky HSV</t>
  </si>
  <si>
    <t>Zemní práce - přípravné a přidružené práce</t>
  </si>
  <si>
    <t>111111331</t>
  </si>
  <si>
    <t>Odstranění ruderálního porostu z plochy přes 500 m2 v rovině nebo na svahu do 1:5</t>
  </si>
  <si>
    <t>922907520</t>
  </si>
  <si>
    <t>https://podminky.urs.cz/item/CS_URS_2024_02/111111331</t>
  </si>
  <si>
    <t>111151103</t>
  </si>
  <si>
    <t>Odstranění travin a rákosu strojně travin, při celkové ploše přes 500 m2</t>
  </si>
  <si>
    <t>-262301864</t>
  </si>
  <si>
    <t>https://podminky.urs.cz/item/CS_URS_2024_02/111151103</t>
  </si>
  <si>
    <t>Zemní práce - odkopávky a prokopávky</t>
  </si>
  <si>
    <t>121151126</t>
  </si>
  <si>
    <t>Sejmutí ornice strojně při souvislé ploše přes 500 m2, tl. vrstvy přes 300 do 400 mm</t>
  </si>
  <si>
    <t>-1804638521</t>
  </si>
  <si>
    <t>https://podminky.urs.cz/item/CS_URS_2024_02/121151126</t>
  </si>
  <si>
    <t>Zemní práce - hloubené vykopávky</t>
  </si>
  <si>
    <t>132251104</t>
  </si>
  <si>
    <t>Hloubení nezapažených rýh šířky do 800 mm strojně s urovnáním dna do předepsaného profilu a spádu v hornině třídy těžitelnosti I skupiny 3 přes 100 m3</t>
  </si>
  <si>
    <t>-100098137</t>
  </si>
  <si>
    <t>https://podminky.urs.cz/item/CS_URS_2024_02/132251104</t>
  </si>
  <si>
    <t>Zemní práce - přemístění výkopku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</si>
  <si>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</si>
  <si>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 - odvoz ornice na meziskládku</t>
  </si>
  <si>
    <t>-1669969200</t>
  </si>
  <si>
    <t>https://podminky.urs.cz/item/CS_URS_2024_02/162351103</t>
  </si>
  <si>
    <t>162351103.1</t>
  </si>
  <si>
    <t>Vodorovné přemístění výkopku nebo sypaniny po suchu na obvyklém dopravním prostředku, bez naložení výkopku, avšak se složením bez rozhrnutí z horniny třídy těžitelnosti I skupiny 1 až 3 na vzdálenost přes 50 do 500 m - odvoz ornice z meziuskládky na místo rozhrnutí</t>
  </si>
  <si>
    <t>1868694496</t>
  </si>
  <si>
    <t>167151111</t>
  </si>
  <si>
    <t>Nakládání, skládání a překládání neulehlého výkopku nebo sypaniny strojně nakládání, množství přes 100 m3, z hornin třídy těžitelnosti I, skupiny 1 až 3 - nakládání skrývky ornice pro odvoz do vzdálenosti 500m - meziskládka</t>
  </si>
  <si>
    <t>745258315</t>
  </si>
  <si>
    <t>https://podminky.urs.cz/item/CS_URS_2024_02/167151111</t>
  </si>
  <si>
    <t>167151111.2</t>
  </si>
  <si>
    <t>Nakládání, skládání a překládání neulehlého výkopku nebo sypaniny strojně nakládání, množství přes 100 m3, z hornin třídy těžitelnosti I, skupiny 1 až 3 - nakládání ornice z meziskládky pro odvoz do vzdálůenosti 500m - ornice určená pro rozhrnutí</t>
  </si>
  <si>
    <t>-1941103342</t>
  </si>
  <si>
    <t>958788029</t>
  </si>
  <si>
    <t>https://podminky.urs.cz/item/CS_URS_2024_02/162751117</t>
  </si>
  <si>
    <t>-579985487</t>
  </si>
  <si>
    <t>https://podminky.urs.cz/item/CS_URS_2024_02/171201201</t>
  </si>
  <si>
    <t>997013873</t>
  </si>
  <si>
    <t>1344816366</t>
  </si>
  <si>
    <t>https://podminky.urs.cz/item/CS_URS_2024_02/997013873</t>
  </si>
  <si>
    <t>Zemní práce - konstrukce ze zemin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</si>
  <si>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</si>
  <si>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</si>
  <si>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-1896085096</t>
  </si>
  <si>
    <t>https://podminky.urs.cz/item/CS_URS_2024_02/175151101</t>
  </si>
  <si>
    <t>58343872</t>
  </si>
  <si>
    <t>kamenivo drcené hrubé frakce 8/16</t>
  </si>
  <si>
    <t>199504382</t>
  </si>
  <si>
    <t>175253101</t>
  </si>
  <si>
    <t>Přísyp těsnící folie nebo geotextilie na objektech vodních staveb z vhodného materiálu, bez zhutnění v rovině nebo ve svahu sklonu do 1 : 5</t>
  </si>
  <si>
    <t>1531366031</t>
  </si>
  <si>
    <t>https://podminky.urs.cz/item/CS_URS_2024_02/175253101</t>
  </si>
  <si>
    <t>Zemní práce - povrchové úpravy terénu</t>
  </si>
  <si>
    <t>181351116</t>
  </si>
  <si>
    <t>Rozprostření a urovnání ornice v rovině nebo ve svahu sklonu do 1:5 strojně při souvislé ploše přes 500 m2, tl. vrstvy přes 300 do 400 mm</t>
  </si>
  <si>
    <t>885668141</t>
  </si>
  <si>
    <t>https://podminky.urs.cz/item/CS_URS_2024_02/181351116</t>
  </si>
  <si>
    <t>181951112</t>
  </si>
  <si>
    <t>Úprava pláně vyrovnáním výškových rozdílů strojně v hornině třídy těžitelnosti I, skupiny 1 až 3 se zhutněním</t>
  </si>
  <si>
    <t>-1672416198</t>
  </si>
  <si>
    <t>https://podminky.urs.cz/item/CS_URS_2024_02/181951112</t>
  </si>
  <si>
    <t>Zakládání</t>
  </si>
  <si>
    <t>211971110</t>
  </si>
  <si>
    <t>Zřízení opláštění výplně z geotextilie odvodňovacích žeber nebo trativodů v rýze nebo zářezu se stěnami šikmými o sklonu do 1:2</t>
  </si>
  <si>
    <t>1905272983</t>
  </si>
  <si>
    <t>https://podminky.urs.cz/item/CS_URS_2024_02/211971110</t>
  </si>
  <si>
    <t>69311081</t>
  </si>
  <si>
    <t>geotextilie netkaná separační, ochranná, filtrační, drenážní PES 300g/m2</t>
  </si>
  <si>
    <t>-409121315</t>
  </si>
  <si>
    <t>212755215</t>
  </si>
  <si>
    <t>Trativody bez lože z drenážních trubek plastových flexibilních D 125 mm</t>
  </si>
  <si>
    <t>-362293107</t>
  </si>
  <si>
    <t>https://podminky.urs.cz/item/CS_URS_2024_02/212755215</t>
  </si>
  <si>
    <t>Komunikace pozemní- podkladní vrstvy pod úmělý trávník</t>
  </si>
  <si>
    <t>564211112.1</t>
  </si>
  <si>
    <t>Podklad nebo podsyp ze plochy přes 100 m2 tl 60 mm - filtrační přechodová vrstva praný písek fr. 0-4mm</t>
  </si>
  <si>
    <t>202857658</t>
  </si>
  <si>
    <t>564760011</t>
  </si>
  <si>
    <t>Podklad nebo kryt z kameniva hrubého drceného vel. 8-16 mm s rozprostřením a zhutněním plochy přes 100 m2, po zhutnění tl. 200 mm</t>
  </si>
  <si>
    <t>1810179189</t>
  </si>
  <si>
    <t>https://podminky.urs.cz/item/CS_URS_2024_02/564760011</t>
  </si>
  <si>
    <t>22</t>
  </si>
  <si>
    <t>56420111.1</t>
  </si>
  <si>
    <t>Podklad nebo podsyp plochy přes 100 m2 tl 40 mm - drc. kamenivo uzavírací vrstva fr. 0-4mm   </t>
  </si>
  <si>
    <t>2041937103</t>
  </si>
  <si>
    <t>58</t>
  </si>
  <si>
    <t>Kryty pozemních komunikací, letišť a ploch z betonu a ostatních hmot</t>
  </si>
  <si>
    <t>23</t>
  </si>
  <si>
    <t>589211111.1</t>
  </si>
  <si>
    <t xml:space="preserve">Elastická podložka pod umělý trávník - vodopropustná, pružná podložka z PU pěny, tl. 10 mm </t>
  </si>
  <si>
    <t>-1408123845</t>
  </si>
  <si>
    <t>24</t>
  </si>
  <si>
    <t>58916111.R</t>
  </si>
  <si>
    <t>Umělý trávník pro fotbal výška vlasu do 40 mm - Umělý travní koberec bezzásypový, vysoké kvality, zcela bez jakéhokoliv zásypu (tzn. bez písku i bez pryžového granulátu, korku, pecek apod.), certifikace dle EN 15330-1,! splňuje požadavky pro udělení certifikátu FIFA Quality_x000D_
3 druhy vláken: vlákno 1 je PA monofilament, antistatické, výška vlákna min. 13 mm, počet vpichů min. 13.400/m2, vlákno 2 a 3 je PE monofilament, počet vpichů min. 2x 13.400/m2, výška vlákna 25 až 30 mm,_x000D_
Výška koberce min. 32 mm, Hmotnost min. 4.350 g/m2 , Vodopropustnost min. 2.160 mm/h, Útlum sil (UT+podložka) 60 až 65 %</t>
  </si>
  <si>
    <t>-503143848</t>
  </si>
  <si>
    <t>25</t>
  </si>
  <si>
    <t>589811121</t>
  </si>
  <si>
    <t>Umělý trávník pro sportovní povrchy vodorovné značení (lajnování) fotbalových hřišť šířky 10 cm</t>
  </si>
  <si>
    <t>1264893991</t>
  </si>
  <si>
    <t>https://podminky.urs.cz/item/CS_URS_2024_02/589811121</t>
  </si>
  <si>
    <t>Trubní vedení</t>
  </si>
  <si>
    <t>26</t>
  </si>
  <si>
    <t>871212201.1</t>
  </si>
  <si>
    <t>Potrubí pro závlahy v otevřeném výkopu HDPE 100 SDR17 PN10 PE 50x3 a ovládací kabel</t>
  </si>
  <si>
    <t>-533162729</t>
  </si>
  <si>
    <t>27</t>
  </si>
  <si>
    <t>871275811</t>
  </si>
  <si>
    <t>Bourání stávajícího potrubí z PVC nebo polypropylenu PP v otevřeném výkopu DN do 150</t>
  </si>
  <si>
    <t>1842542520</t>
  </si>
  <si>
    <t>https://podminky.urs.cz/item/CS_URS_2024_02/871275811</t>
  </si>
  <si>
    <t>91</t>
  </si>
  <si>
    <t>Doplňující konstrukce a práce pozemních komunikací, letišť a ploch</t>
  </si>
  <si>
    <t>28</t>
  </si>
  <si>
    <t>-812807814</t>
  </si>
  <si>
    <t>https://podminky.urs.cz/item/CS_URS_2024_02/916331111</t>
  </si>
  <si>
    <t>29</t>
  </si>
  <si>
    <t>-1849467571</t>
  </si>
  <si>
    <t>997</t>
  </si>
  <si>
    <t>Přesun sutě</t>
  </si>
  <si>
    <t>30</t>
  </si>
  <si>
    <t>997013211</t>
  </si>
  <si>
    <t>Vnitrostaveništní doprava suti a vybouraných hmot vodorovně do 50 m s naložením ručně pro budovy a haly výšky do 6 m</t>
  </si>
  <si>
    <t>2057048302</t>
  </si>
  <si>
    <t>https://podminky.urs.cz/item/CS_URS_2024_02/997013211</t>
  </si>
  <si>
    <t>31</t>
  </si>
  <si>
    <t>997013501</t>
  </si>
  <si>
    <t>Odvoz suti a vybouraných hmot na skládku nebo meziskládku se složením, na vzdálenost do 1 km</t>
  </si>
  <si>
    <t>-1976947905</t>
  </si>
  <si>
    <t>https://podminky.urs.cz/item/CS_URS_2024_02/997013501</t>
  </si>
  <si>
    <t>997013813</t>
  </si>
  <si>
    <t>Poplatek za uložení stavebního odpadu na skládce (skládkovné) z plastických hmot zatříděného do Katalogu odpadů pod kódem 17 02 03</t>
  </si>
  <si>
    <t>2060723763</t>
  </si>
  <si>
    <t>https://podminky.urs.cz/item/CS_URS_2024_02/997013813</t>
  </si>
  <si>
    <t>33</t>
  </si>
  <si>
    <t>998222012</t>
  </si>
  <si>
    <t>Přesun hmot pro tělovýchovné plochy dopravní vzdálenost do 200 m</t>
  </si>
  <si>
    <t>1191596258</t>
  </si>
  <si>
    <t>https://podminky.urs.cz/item/CS_URS_2024_02/998222012</t>
  </si>
  <si>
    <t>34</t>
  </si>
  <si>
    <t>HZS2492</t>
  </si>
  <si>
    <t>Hodinové zúčtovací sazby profesí PSV zednické výpomoci a pomocné práce PSV pomocný dělník PSV- přípomoce umělého trávníku</t>
  </si>
  <si>
    <t>1943343745</t>
  </si>
  <si>
    <t>https://podminky.urs.cz/item/CS_URS_2024_02/HZS2492</t>
  </si>
  <si>
    <t>2025-109-1-04 - Ostatní- dovybavení</t>
  </si>
  <si>
    <t xml:space="preserve">    767 - Konstrukce zámečnické</t>
  </si>
  <si>
    <t>767</t>
  </si>
  <si>
    <t>Konstrukce zámečnické</t>
  </si>
  <si>
    <t>76762.R</t>
  </si>
  <si>
    <t>Montáž a dodávka - Typová střídačka pro 12 hráčů s platovými sedáky, polykarbonátová střecha 8mm, pozinkovaná rámová konstrukce, dl. 6,3m</t>
  </si>
  <si>
    <t>kus</t>
  </si>
  <si>
    <t>-1954764965</t>
  </si>
  <si>
    <t>998767311</t>
  </si>
  <si>
    <t>Přesun hmot pro zámečnické konstrukce stanovený procentní sazbou (%) z ceny vodorovná dopravní vzdálenost do 50 m ruční (bez užití mechanizace) v objektech výšky do 6 m</t>
  </si>
  <si>
    <t>%</t>
  </si>
  <si>
    <t>-1974750331</t>
  </si>
  <si>
    <t>https://podminky.urs.cz/item/CS_URS_2024_02/998767311</t>
  </si>
  <si>
    <t xml:space="preserve">2025-109-1-05 - Oplocení </t>
  </si>
  <si>
    <t xml:space="preserve">      2 - Zakládání</t>
  </si>
  <si>
    <t xml:space="preserve">      998 - Přesun hmot</t>
  </si>
  <si>
    <t xml:space="preserve">      94 - Lešení a stavební výtahy</t>
  </si>
  <si>
    <t>111151101</t>
  </si>
  <si>
    <t>Odstranění travin a rákosu strojně travin, při celkové ploše do 100 m2</t>
  </si>
  <si>
    <t>-1927608807</t>
  </si>
  <si>
    <t>https://podminky.urs.cz/item/CS_URS_2025_02/111151101</t>
  </si>
  <si>
    <t>121151105</t>
  </si>
  <si>
    <t>Sejmutí ornice strojně při souvislé ploše do 100 m2, tl. vrstvy přes 250 do 300 mm</t>
  </si>
  <si>
    <t>2055992961</t>
  </si>
  <si>
    <t>https://podminky.urs.cz/item/CS_URS_2025_02/121151105</t>
  </si>
  <si>
    <t>131251102</t>
  </si>
  <si>
    <t>Hloubení nezapažených jam a zářezů strojně s urovnáním dna do předepsaného profilu a spádu v hornině třídy těžitelnosti I skupiny 3 přes 20 do 50 m3</t>
  </si>
  <si>
    <t>-1223075122</t>
  </si>
  <si>
    <t>https://podminky.urs.cz/item/CS_URS_2025_02/131251102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</si>
  <si>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</si>
  <si>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</si>
  <si>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-587045201</t>
  </si>
  <si>
    <t>https://podminky.urs.cz/item/CS_URS_2025_02/162251102</t>
  </si>
  <si>
    <t>2061693944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</si>
  <si>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</si>
  <si>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</si>
  <si>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-1517882312</t>
  </si>
  <si>
    <t>https://podminky.urs.cz/item/CS_URS_2025_02/162751119</t>
  </si>
  <si>
    <t>Nakládání, skládání a překládání neulehlého výkopku nebo sypaniny strojně nakládání, množství přes 100 m3, z hornin třídy těžitelnosti I, skupiny 1 až 3</t>
  </si>
  <si>
    <t>172749436</t>
  </si>
  <si>
    <t>https://podminky.urs.cz/item/CS_URS_2025_02/167151111</t>
  </si>
  <si>
    <t>-23359525</t>
  </si>
  <si>
    <t>171201221</t>
  </si>
  <si>
    <t>Poplatek za uložení stavebního odpadu na skládce (skládkovné) zeminy a kamení zatříděného do Katalogu odpadů pod kódem 17 05 04</t>
  </si>
  <si>
    <t>-206383433</t>
  </si>
  <si>
    <t>https://podminky.urs.cz/item/CS_URS_2025_02/171201221</t>
  </si>
  <si>
    <t>181351005</t>
  </si>
  <si>
    <t>Rozprostření a urovnání ornice v rovině nebo ve svahu sklonu do 1:5 strojně při souvislé ploše do 100 m2, tl. vrstvy přes 250 do 300 mm</t>
  </si>
  <si>
    <t>-1288918172</t>
  </si>
  <si>
    <t>https://podminky.urs.cz/item/CS_URS_2025_02/181351005</t>
  </si>
  <si>
    <t>-1744919900</t>
  </si>
  <si>
    <t>271532212</t>
  </si>
  <si>
    <t>Podsyp pod základové konstrukce se zhutněním a urovnáním povrchu z kameniva hrubého, frakce 16 - 32 mm</t>
  </si>
  <si>
    <t>-1763667735</t>
  </si>
  <si>
    <t>https://podminky.urs.cz/item/CS_URS_2025_02/271532212</t>
  </si>
  <si>
    <t>275321411</t>
  </si>
  <si>
    <t>Základy z betonu železového (bez výztuže) patky z betonu bez zvláštních nároků na prostředí tř. C 20/25</t>
  </si>
  <si>
    <t>-842608720</t>
  </si>
  <si>
    <t>https://podminky.urs.cz/item/CS_URS_2025_02/275321411</t>
  </si>
  <si>
    <t>998232111</t>
  </si>
  <si>
    <t>Přesun hmot pro oplocení se svislou nosnou konstrukcí zděnou z cihel, tvárnic, bloků, popř. kovovou nebo dřevěnou vodorovná dopravní vzdálenost do 50 m, pro oplocení výšky přes 3 do 10 m</t>
  </si>
  <si>
    <t>295201986</t>
  </si>
  <si>
    <t>https://podminky.urs.cz/item/CS_URS_2025_02/998232111</t>
  </si>
  <si>
    <t>94</t>
  </si>
  <si>
    <t>Lešení a stavební výtahy</t>
  </si>
  <si>
    <t>949002.R</t>
  </si>
  <si>
    <t>Nájem za hydraulickou zvedací plošinu, H do 27 m</t>
  </si>
  <si>
    <t>hodin</t>
  </si>
  <si>
    <t>-1461060000</t>
  </si>
  <si>
    <t>https://podminky.urs.cz/item/CS_URS_2024_02/949002.R</t>
  </si>
  <si>
    <t>76799511.R1</t>
  </si>
  <si>
    <t>D + M Sloupy oplocení , 9000 mm, TR 140/4 mm, s uchycením pro napínací drát, žárově zinkováno</t>
  </si>
  <si>
    <t>-108869604</t>
  </si>
  <si>
    <t>76799511.R2</t>
  </si>
  <si>
    <t>D + M Ocelová vzpěra, 7000 mm, TR 60/3 mm, žárově zinkováno</t>
  </si>
  <si>
    <t>1026068184</t>
  </si>
  <si>
    <t>76799511.R3</t>
  </si>
  <si>
    <t>D + M Bezuzlová síť, oka 120x120 mm, tl. 3 mm, zelená, vč. napínacího lanka pr.5 mm</t>
  </si>
  <si>
    <t>2028500153</t>
  </si>
  <si>
    <t>998767312</t>
  </si>
  <si>
    <t>Přesun hmot pro zámečnické konstrukce stanovený procentní sazbou (%) z ceny vodorovná dopravní vzdálenost do 50 m ruční (bez užití mechanizace) v objektech výšky přes 6 do 12 m</t>
  </si>
  <si>
    <t>1509031077</t>
  </si>
  <si>
    <t>https://podminky.urs.cz/item/CS_URS_2024_02/998767312</t>
  </si>
  <si>
    <t>2025-109-1-06 - Zábradlí</t>
  </si>
  <si>
    <t xml:space="preserve">    3 - Svislé a kompletní konstrukce</t>
  </si>
  <si>
    <t>111151102</t>
  </si>
  <si>
    <t>Odstranění travin a rákosu strojně travin, při celkové ploše přes 100 do 500 m2</t>
  </si>
  <si>
    <t>-257597031</t>
  </si>
  <si>
    <t>https://podminky.urs.cz/item/CS_URS_2025_02/111151102</t>
  </si>
  <si>
    <t>121151115</t>
  </si>
  <si>
    <t>Sejmutí ornice strojně při souvislé ploše přes 100 do 500 m2, tl. vrstvy přes 250 do 300 mm</t>
  </si>
  <si>
    <t>-1913222130</t>
  </si>
  <si>
    <t>https://podminky.urs.cz/item/CS_URS_2025_02/121151115</t>
  </si>
  <si>
    <t>-189100947</t>
  </si>
  <si>
    <t>1272994939</t>
  </si>
  <si>
    <t>-1218230904</t>
  </si>
  <si>
    <t>-45231008</t>
  </si>
  <si>
    <t>1523013593</t>
  </si>
  <si>
    <t>-4365613</t>
  </si>
  <si>
    <t>-2015186319</t>
  </si>
  <si>
    <t>181351105</t>
  </si>
  <si>
    <t>Rozprostření a urovnání ornice v rovině nebo ve svahu sklonu do 1:5 strojně při souvislé ploše přes 100 do 500 m2, tl. vrstvy přes 250 do 300 mm</t>
  </si>
  <si>
    <t>487011125</t>
  </si>
  <si>
    <t>https://podminky.urs.cz/item/CS_URS_2025_02/181351105</t>
  </si>
  <si>
    <t>541262785</t>
  </si>
  <si>
    <t>-175949195</t>
  </si>
  <si>
    <t>404372136</t>
  </si>
  <si>
    <t>Svislé a kompletní konstrukce</t>
  </si>
  <si>
    <t>348101210</t>
  </si>
  <si>
    <t>Osazení vrat nebo vrátek k oplocení na sloupky ocelové, plochy jednotlivě do 2 m2</t>
  </si>
  <si>
    <t>1195358657</t>
  </si>
  <si>
    <t>https://podminky.urs.cz/item/CS_URS_2025_02/348101210</t>
  </si>
  <si>
    <t>5534233.R</t>
  </si>
  <si>
    <t>brána plotová dvoukřídlá Pz 2000x1000mm- Branka otvíravá dvoukřídlová, dtto konstrukce, na petlici.</t>
  </si>
  <si>
    <t>-1872250387</t>
  </si>
  <si>
    <t>348101220</t>
  </si>
  <si>
    <t>Osazení vrat nebo vrátek k oplocení na sloupky ocelové, plochy jednotlivě přes 2 do 4 m2</t>
  </si>
  <si>
    <t>-62758951</t>
  </si>
  <si>
    <t>https://podminky.urs.cz/item/CS_URS_2025_02/348101220</t>
  </si>
  <si>
    <t>5534234.R2</t>
  </si>
  <si>
    <t>brána kovová dvoukřídlová 3000x1000mm...............Branka otvíravá dvoukřídlová, dtto konstrukce, na petlici.</t>
  </si>
  <si>
    <t>-1895718349</t>
  </si>
  <si>
    <t>-1688043071</t>
  </si>
  <si>
    <t>767163122</t>
  </si>
  <si>
    <t>Montáž zábradlí přímého v exteriéru v rovině (na rovné ploše) kotveného do betonu</t>
  </si>
  <si>
    <t>-548550445</t>
  </si>
  <si>
    <t>https://podminky.urs.cz/item/CS_URS_2025_02/767163122</t>
  </si>
  <si>
    <t>553422.R1</t>
  </si>
  <si>
    <t>Pozinkované trubky dn 42, "T" spojky, výška 1m, stojky po 3bm celkem 194bm</t>
  </si>
  <si>
    <t>-1622885282</t>
  </si>
  <si>
    <t>767164150</t>
  </si>
  <si>
    <t>Montáž zábradlí osazení samostatného sloupku</t>
  </si>
  <si>
    <t>123186550</t>
  </si>
  <si>
    <t>https://podminky.urs.cz/item/CS_URS_2025_02/767164150</t>
  </si>
  <si>
    <t>553422.R2</t>
  </si>
  <si>
    <t>sloupek k zábradlí v 1000mm</t>
  </si>
  <si>
    <t>-984680364</t>
  </si>
  <si>
    <t>-1219497086</t>
  </si>
  <si>
    <t>https://podminky.urs.cz/item/CS_URS_2025_02/998767311</t>
  </si>
  <si>
    <t>2025-109-1-07 - 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</si>
  <si>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</si>
  <si>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</si>
  <si>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</si>
  <si>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</si>
  <si>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</si>
  <si>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</si>
  <si>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</si>
  <si>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</si>
  <si>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</si>
  <si>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</si>
  <si>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013254000.S</t>
  </si>
  <si>
    <t>Dokumentace skutečného provedení stavby</t>
  </si>
  <si>
    <t>1024</t>
  </si>
  <si>
    <t>322529407</t>
  </si>
  <si>
    <t>https://podminky.urs.cz/item/CS_URS_2025_02/013254000.S</t>
  </si>
  <si>
    <t>VRN3</t>
  </si>
  <si>
    <t>Zařízení staveniště</t>
  </si>
  <si>
    <t>030001000</t>
  </si>
  <si>
    <t>-1140873093</t>
  </si>
  <si>
    <t>https://podminky.urs.cz/item/CS_URS_2025_02/030001000</t>
  </si>
  <si>
    <t>034503000</t>
  </si>
  <si>
    <t>Informační tabule na staveništi</t>
  </si>
  <si>
    <t>1814286155</t>
  </si>
  <si>
    <t>https://podminky.urs.cz/item/CS_URS_2025_02/034503000</t>
  </si>
  <si>
    <t>VRN4</t>
  </si>
  <si>
    <t>Inženýrská činnost</t>
  </si>
  <si>
    <t>041403000</t>
  </si>
  <si>
    <t>Koordinátor BOZP na staveništi</t>
  </si>
  <si>
    <t>1297726075</t>
  </si>
  <si>
    <t>https://podminky.urs.cz/item/CS_URS_2025_02/041403000</t>
  </si>
  <si>
    <t>042503000</t>
  </si>
  <si>
    <t>Plán BOZP na staveništi</t>
  </si>
  <si>
    <t>-1510225536</t>
  </si>
  <si>
    <t>https://podminky.urs.cz/item/CS_URS_2025_02/042503000</t>
  </si>
  <si>
    <t>045002000.KV</t>
  </si>
  <si>
    <t>Kompletační a koordinační činnost</t>
  </si>
  <si>
    <t>1913499395</t>
  </si>
  <si>
    <t>https://podminky.urs.cz/item/CS_URS_2025_02/045002000.KV</t>
  </si>
  <si>
    <t>VRN6</t>
  </si>
  <si>
    <t>Územní vlivy</t>
  </si>
  <si>
    <t>065002000</t>
  </si>
  <si>
    <t>Hlavní tituly průvodních činností a nákladů územní vlivy mimostaveništní doprava materiálů a výrobků</t>
  </si>
  <si>
    <t>-1261344846</t>
  </si>
  <si>
    <t>https://podminky.urs.cz/item/CS_URS_2025_02/065002000</t>
  </si>
  <si>
    <t>VRN9</t>
  </si>
  <si>
    <t>Ostatní náklady</t>
  </si>
  <si>
    <t>091002000</t>
  </si>
  <si>
    <t>Hlavní tituly průvodních činností a nákladů ostatní náklady související s objektem</t>
  </si>
  <si>
    <t>-1498863934</t>
  </si>
  <si>
    <t>https://podminky.urs.cz/item/CS_URS_2025_02/091002000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</si>
</sst>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1201231" TargetMode="External"/><Relationship Id="rId13" Type="http://schemas.openxmlformats.org/officeDocument/2006/relationships/hyperlink" Target="https://podminky.urs.cz/item/CS_URS_2025_02/564831111" TargetMode="External"/><Relationship Id="rId3" Type="http://schemas.openxmlformats.org/officeDocument/2006/relationships/hyperlink" Target="https://podminky.urs.cz/item/CS_URS_2025_02/122251104" TargetMode="External"/><Relationship Id="rId7" Type="http://schemas.openxmlformats.org/officeDocument/2006/relationships/hyperlink" Target="https://podminky.urs.cz/item/CS_URS_2025_02/171201201" TargetMode="External"/><Relationship Id="rId12" Type="http://schemas.openxmlformats.org/officeDocument/2006/relationships/hyperlink" Target="https://podminky.urs.cz/item/CS_URS_2025_02/564761111" TargetMode="External"/><Relationship Id="rId17" Type="http://schemas.openxmlformats.org/officeDocument/2006/relationships/drawing" Target="../drawings/drawing2.xml"/><Relationship Id="rId2" Type="http://schemas.openxmlformats.org/officeDocument/2006/relationships/hyperlink" Target="https://podminky.urs.cz/item/CS_URS_2025_02/181351113" TargetMode="External"/><Relationship Id="rId16" Type="http://schemas.openxmlformats.org/officeDocument/2006/relationships/hyperlink" Target="https://podminky.urs.cz/item/CS_URS_2025_02/998223011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67151101" TargetMode="External"/><Relationship Id="rId11" Type="http://schemas.openxmlformats.org/officeDocument/2006/relationships/hyperlink" Target="https://podminky.urs.cz/item/CS_URS_2025_02/919726122" TargetMode="External"/><Relationship Id="rId5" Type="http://schemas.openxmlformats.org/officeDocument/2006/relationships/hyperlink" Target="https://podminky.urs.cz/item/CS_URS_2025_02/162751117" TargetMode="External"/><Relationship Id="rId15" Type="http://schemas.openxmlformats.org/officeDocument/2006/relationships/hyperlink" Target="https://podminky.urs.cz/item/CS_URS_2025_02/916331111" TargetMode="External"/><Relationship Id="rId10" Type="http://schemas.openxmlformats.org/officeDocument/2006/relationships/hyperlink" Target="https://podminky.urs.cz/item/CS_URS_2025_02/564730111" TargetMode="External"/><Relationship Id="rId4" Type="http://schemas.openxmlformats.org/officeDocument/2006/relationships/hyperlink" Target="https://podminky.urs.cz/item/CS_URS_2025_02/162251101" TargetMode="External"/><Relationship Id="rId9" Type="http://schemas.openxmlformats.org/officeDocument/2006/relationships/hyperlink" Target="https://podminky.urs.cz/item/CS_URS_2025_02/215901101" TargetMode="External"/><Relationship Id="rId14" Type="http://schemas.openxmlformats.org/officeDocument/2006/relationships/hyperlink" Target="https://podminky.urs.cz/item/CS_URS_2025_02/596211110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4_02/HZS2232" TargetMode="External"/><Relationship Id="rId1" Type="http://schemas.openxmlformats.org/officeDocument/2006/relationships/hyperlink" Target="https://podminky.urs.cz/item/CS_URS_2024_02/HZS223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1201201" TargetMode="External"/><Relationship Id="rId13" Type="http://schemas.openxmlformats.org/officeDocument/2006/relationships/hyperlink" Target="https://podminky.urs.cz/item/CS_URS_2024_02/181951112" TargetMode="External"/><Relationship Id="rId18" Type="http://schemas.openxmlformats.org/officeDocument/2006/relationships/hyperlink" Target="https://podminky.urs.cz/item/CS_URS_2024_02/871275811" TargetMode="External"/><Relationship Id="rId3" Type="http://schemas.openxmlformats.org/officeDocument/2006/relationships/hyperlink" Target="https://podminky.urs.cz/item/CS_URS_2024_02/121151126" TargetMode="External"/><Relationship Id="rId21" Type="http://schemas.openxmlformats.org/officeDocument/2006/relationships/hyperlink" Target="https://podminky.urs.cz/item/CS_URS_2024_02/997013501" TargetMode="External"/><Relationship Id="rId7" Type="http://schemas.openxmlformats.org/officeDocument/2006/relationships/hyperlink" Target="https://podminky.urs.cz/item/CS_URS_2024_02/162751117" TargetMode="External"/><Relationship Id="rId12" Type="http://schemas.openxmlformats.org/officeDocument/2006/relationships/hyperlink" Target="https://podminky.urs.cz/item/CS_URS_2024_02/181351116" TargetMode="External"/><Relationship Id="rId17" Type="http://schemas.openxmlformats.org/officeDocument/2006/relationships/hyperlink" Target="https://podminky.urs.cz/item/CS_URS_2024_02/589811121" TargetMode="External"/><Relationship Id="rId25" Type="http://schemas.openxmlformats.org/officeDocument/2006/relationships/drawing" Target="../drawings/drawing4.xml"/><Relationship Id="rId2" Type="http://schemas.openxmlformats.org/officeDocument/2006/relationships/hyperlink" Target="https://podminky.urs.cz/item/CS_URS_2024_02/111151103" TargetMode="External"/><Relationship Id="rId16" Type="http://schemas.openxmlformats.org/officeDocument/2006/relationships/hyperlink" Target="https://podminky.urs.cz/item/CS_URS_2024_02/564760011" TargetMode="External"/><Relationship Id="rId20" Type="http://schemas.openxmlformats.org/officeDocument/2006/relationships/hyperlink" Target="https://podminky.urs.cz/item/CS_URS_2024_02/997013211" TargetMode="External"/><Relationship Id="rId1" Type="http://schemas.openxmlformats.org/officeDocument/2006/relationships/hyperlink" Target="https://podminky.urs.cz/item/CS_URS_2024_02/111111331" TargetMode="External"/><Relationship Id="rId6" Type="http://schemas.openxmlformats.org/officeDocument/2006/relationships/hyperlink" Target="https://podminky.urs.cz/item/CS_URS_2024_02/167151111" TargetMode="External"/><Relationship Id="rId11" Type="http://schemas.openxmlformats.org/officeDocument/2006/relationships/hyperlink" Target="https://podminky.urs.cz/item/CS_URS_2024_02/175253101" TargetMode="External"/><Relationship Id="rId24" Type="http://schemas.openxmlformats.org/officeDocument/2006/relationships/hyperlink" Target="https://podminky.urs.cz/item/CS_URS_2024_02/HZS2492" TargetMode="External"/><Relationship Id="rId5" Type="http://schemas.openxmlformats.org/officeDocument/2006/relationships/hyperlink" Target="https://podminky.urs.cz/item/CS_URS_2024_02/162351103" TargetMode="External"/><Relationship Id="rId15" Type="http://schemas.openxmlformats.org/officeDocument/2006/relationships/hyperlink" Target="https://podminky.urs.cz/item/CS_URS_2024_02/212755215" TargetMode="External"/><Relationship Id="rId23" Type="http://schemas.openxmlformats.org/officeDocument/2006/relationships/hyperlink" Target="https://podminky.urs.cz/item/CS_URS_2024_02/998222012" TargetMode="External"/><Relationship Id="rId10" Type="http://schemas.openxmlformats.org/officeDocument/2006/relationships/hyperlink" Target="https://podminky.urs.cz/item/CS_URS_2024_02/175151101" TargetMode="External"/><Relationship Id="rId19" Type="http://schemas.openxmlformats.org/officeDocument/2006/relationships/hyperlink" Target="https://podminky.urs.cz/item/CS_URS_2024_02/916331111" TargetMode="External"/><Relationship Id="rId4" Type="http://schemas.openxmlformats.org/officeDocument/2006/relationships/hyperlink" Target="https://podminky.urs.cz/item/CS_URS_2024_02/132251104" TargetMode="External"/><Relationship Id="rId9" Type="http://schemas.openxmlformats.org/officeDocument/2006/relationships/hyperlink" Target="https://podminky.urs.cz/item/CS_URS_2024_02/997013873" TargetMode="External"/><Relationship Id="rId14" Type="http://schemas.openxmlformats.org/officeDocument/2006/relationships/hyperlink" Target="https://podminky.urs.cz/item/CS_URS_2024_02/211971110" TargetMode="External"/><Relationship Id="rId22" Type="http://schemas.openxmlformats.org/officeDocument/2006/relationships/hyperlink" Target="https://podminky.urs.cz/item/CS_URS_2024_02/99701381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podminky.urs.cz/item/CS_URS_2024_02/9987673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1201201" TargetMode="External"/><Relationship Id="rId13" Type="http://schemas.openxmlformats.org/officeDocument/2006/relationships/hyperlink" Target="https://podminky.urs.cz/item/CS_URS_2025_02/275321411" TargetMode="External"/><Relationship Id="rId3" Type="http://schemas.openxmlformats.org/officeDocument/2006/relationships/hyperlink" Target="https://podminky.urs.cz/item/CS_URS_2025_02/131251102" TargetMode="External"/><Relationship Id="rId7" Type="http://schemas.openxmlformats.org/officeDocument/2006/relationships/hyperlink" Target="https://podminky.urs.cz/item/CS_URS_2025_02/167151111" TargetMode="External"/><Relationship Id="rId12" Type="http://schemas.openxmlformats.org/officeDocument/2006/relationships/hyperlink" Target="https://podminky.urs.cz/item/CS_URS_2025_02/271532212" TargetMode="External"/><Relationship Id="rId17" Type="http://schemas.openxmlformats.org/officeDocument/2006/relationships/drawing" Target="../drawings/drawing6.xml"/><Relationship Id="rId2" Type="http://schemas.openxmlformats.org/officeDocument/2006/relationships/hyperlink" Target="https://podminky.urs.cz/item/CS_URS_2025_02/121151105" TargetMode="External"/><Relationship Id="rId16" Type="http://schemas.openxmlformats.org/officeDocument/2006/relationships/hyperlink" Target="https://podminky.urs.cz/item/CS_URS_2024_02/998767312" TargetMode="External"/><Relationship Id="rId1" Type="http://schemas.openxmlformats.org/officeDocument/2006/relationships/hyperlink" Target="https://podminky.urs.cz/item/CS_URS_2025_02/111151101" TargetMode="External"/><Relationship Id="rId6" Type="http://schemas.openxmlformats.org/officeDocument/2006/relationships/hyperlink" Target="https://podminky.urs.cz/item/CS_URS_2025_02/162751119" TargetMode="External"/><Relationship Id="rId11" Type="http://schemas.openxmlformats.org/officeDocument/2006/relationships/hyperlink" Target="https://podminky.urs.cz/item/CS_URS_2025_02/215901101" TargetMode="External"/><Relationship Id="rId5" Type="http://schemas.openxmlformats.org/officeDocument/2006/relationships/hyperlink" Target="https://podminky.urs.cz/item/CS_URS_2025_02/162751117" TargetMode="External"/><Relationship Id="rId15" Type="http://schemas.openxmlformats.org/officeDocument/2006/relationships/hyperlink" Target="https://podminky.urs.cz/item/CS_URS_2024_02/949002.R" TargetMode="External"/><Relationship Id="rId10" Type="http://schemas.openxmlformats.org/officeDocument/2006/relationships/hyperlink" Target="https://podminky.urs.cz/item/CS_URS_2025_02/181351005" TargetMode="External"/><Relationship Id="rId4" Type="http://schemas.openxmlformats.org/officeDocument/2006/relationships/hyperlink" Target="https://podminky.urs.cz/item/CS_URS_2025_02/162251102" TargetMode="External"/><Relationship Id="rId9" Type="http://schemas.openxmlformats.org/officeDocument/2006/relationships/hyperlink" Target="https://podminky.urs.cz/item/CS_URS_2025_02/171201221" TargetMode="External"/><Relationship Id="rId14" Type="http://schemas.openxmlformats.org/officeDocument/2006/relationships/hyperlink" Target="https://podminky.urs.cz/item/CS_URS_2025_02/9982321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1201201" TargetMode="External"/><Relationship Id="rId13" Type="http://schemas.openxmlformats.org/officeDocument/2006/relationships/hyperlink" Target="https://podminky.urs.cz/item/CS_URS_2025_02/275321411" TargetMode="External"/><Relationship Id="rId18" Type="http://schemas.openxmlformats.org/officeDocument/2006/relationships/hyperlink" Target="https://podminky.urs.cz/item/CS_URS_2025_02/767164150" TargetMode="External"/><Relationship Id="rId3" Type="http://schemas.openxmlformats.org/officeDocument/2006/relationships/hyperlink" Target="https://podminky.urs.cz/item/CS_URS_2025_02/131251102" TargetMode="External"/><Relationship Id="rId7" Type="http://schemas.openxmlformats.org/officeDocument/2006/relationships/hyperlink" Target="https://podminky.urs.cz/item/CS_URS_2025_02/167151111" TargetMode="External"/><Relationship Id="rId12" Type="http://schemas.openxmlformats.org/officeDocument/2006/relationships/hyperlink" Target="https://podminky.urs.cz/item/CS_URS_2025_02/271532212" TargetMode="External"/><Relationship Id="rId17" Type="http://schemas.openxmlformats.org/officeDocument/2006/relationships/hyperlink" Target="https://podminky.urs.cz/item/CS_URS_2025_02/767163122" TargetMode="External"/><Relationship Id="rId2" Type="http://schemas.openxmlformats.org/officeDocument/2006/relationships/hyperlink" Target="https://podminky.urs.cz/item/CS_URS_2025_02/121151115" TargetMode="External"/><Relationship Id="rId16" Type="http://schemas.openxmlformats.org/officeDocument/2006/relationships/hyperlink" Target="https://podminky.urs.cz/item/CS_URS_2025_02/998232111" TargetMode="External"/><Relationship Id="rId20" Type="http://schemas.openxmlformats.org/officeDocument/2006/relationships/drawing" Target="../drawings/drawing7.xml"/><Relationship Id="rId1" Type="http://schemas.openxmlformats.org/officeDocument/2006/relationships/hyperlink" Target="https://podminky.urs.cz/item/CS_URS_2025_02/111151102" TargetMode="External"/><Relationship Id="rId6" Type="http://schemas.openxmlformats.org/officeDocument/2006/relationships/hyperlink" Target="https://podminky.urs.cz/item/CS_URS_2025_02/162751119" TargetMode="External"/><Relationship Id="rId11" Type="http://schemas.openxmlformats.org/officeDocument/2006/relationships/hyperlink" Target="https://podminky.urs.cz/item/CS_URS_2025_02/215901101" TargetMode="External"/><Relationship Id="rId5" Type="http://schemas.openxmlformats.org/officeDocument/2006/relationships/hyperlink" Target="https://podminky.urs.cz/item/CS_URS_2025_02/162751117" TargetMode="External"/><Relationship Id="rId15" Type="http://schemas.openxmlformats.org/officeDocument/2006/relationships/hyperlink" Target="https://podminky.urs.cz/item/CS_URS_2025_02/348101220" TargetMode="External"/><Relationship Id="rId10" Type="http://schemas.openxmlformats.org/officeDocument/2006/relationships/hyperlink" Target="https://podminky.urs.cz/item/CS_URS_2025_02/181351105" TargetMode="External"/><Relationship Id="rId19" Type="http://schemas.openxmlformats.org/officeDocument/2006/relationships/hyperlink" Target="https://podminky.urs.cz/item/CS_URS_2025_02/998767311" TargetMode="External"/><Relationship Id="rId4" Type="http://schemas.openxmlformats.org/officeDocument/2006/relationships/hyperlink" Target="https://podminky.urs.cz/item/CS_URS_2025_02/162251102" TargetMode="External"/><Relationship Id="rId9" Type="http://schemas.openxmlformats.org/officeDocument/2006/relationships/hyperlink" Target="https://podminky.urs.cz/item/CS_URS_2025_02/171201221" TargetMode="External"/><Relationship Id="rId14" Type="http://schemas.openxmlformats.org/officeDocument/2006/relationships/hyperlink" Target="https://podminky.urs.cz/item/CS_URS_2025_02/348101210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091002000" TargetMode="External"/><Relationship Id="rId3" Type="http://schemas.openxmlformats.org/officeDocument/2006/relationships/hyperlink" Target="https://podminky.urs.cz/item/CS_URS_2025_02/034503000" TargetMode="External"/><Relationship Id="rId7" Type="http://schemas.openxmlformats.org/officeDocument/2006/relationships/hyperlink" Target="https://podminky.urs.cz/item/CS_URS_2025_02/065002000" TargetMode="External"/><Relationship Id="rId2" Type="http://schemas.openxmlformats.org/officeDocument/2006/relationships/hyperlink" Target="https://podminky.urs.cz/item/CS_URS_2025_02/030001000" TargetMode="External"/><Relationship Id="rId1" Type="http://schemas.openxmlformats.org/officeDocument/2006/relationships/hyperlink" Target="https://podminky.urs.cz/item/CS_URS_2025_02/013254000.S" TargetMode="External"/><Relationship Id="rId6" Type="http://schemas.openxmlformats.org/officeDocument/2006/relationships/hyperlink" Target="https://podminky.urs.cz/item/CS_URS_2025_02/045002000.KV" TargetMode="External"/><Relationship Id="rId5" Type="http://schemas.openxmlformats.org/officeDocument/2006/relationships/hyperlink" Target="https://podminky.urs.cz/item/CS_URS_2025_02/042503000" TargetMode="External"/><Relationship Id="rId4" Type="http://schemas.openxmlformats.org/officeDocument/2006/relationships/hyperlink" Target="https://podminky.urs.cz/item/CS_URS_2025_02/041403000" TargetMode="External"/><Relationship Id="rId9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5" t="s">
        <v>14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R5" s="16"/>
      <c r="BE5" s="172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7" t="s">
        <v>17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R6" s="16"/>
      <c r="BE6" s="173"/>
      <c r="BS6" s="13" t="s">
        <v>6</v>
      </c>
    </row>
    <row r="7" spans="1:74" ht="12" customHeight="1">
      <c r="B7" s="16"/>
      <c r="D7" s="23" t="s">
        <v>18</v>
      </c>
      <c r="K7" s="21" t="s">
        <v>19</v>
      </c>
      <c r="AK7" s="23" t="s">
        <v>20</v>
      </c>
      <c r="AN7" s="21" t="s">
        <v>19</v>
      </c>
      <c r="AR7" s="16"/>
      <c r="BE7" s="173"/>
      <c r="BS7" s="13" t="s">
        <v>6</v>
      </c>
    </row>
    <row r="8" spans="1:74" ht="12" customHeight="1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E8" s="173"/>
      <c r="BS8" s="13" t="s">
        <v>6</v>
      </c>
    </row>
    <row r="9" spans="1:74" ht="14.45" customHeight="1">
      <c r="B9" s="16"/>
      <c r="AR9" s="16"/>
      <c r="BE9" s="173"/>
      <c r="BS9" s="13" t="s">
        <v>6</v>
      </c>
    </row>
    <row r="10" spans="1:74" ht="12" customHeight="1">
      <c r="B10" s="16"/>
      <c r="D10" s="23" t="s">
        <v>25</v>
      </c>
      <c r="AK10" s="23" t="s">
        <v>26</v>
      </c>
      <c r="AN10" s="21" t="s">
        <v>27</v>
      </c>
      <c r="AR10" s="16"/>
      <c r="BE10" s="173"/>
      <c r="BS10" s="13" t="s">
        <v>6</v>
      </c>
    </row>
    <row r="11" spans="1:74" ht="18.399999999999999" customHeight="1">
      <c r="B11" s="16"/>
      <c r="E11" s="21" t="s">
        <v>28</v>
      </c>
      <c r="AK11" s="23" t="s">
        <v>29</v>
      </c>
      <c r="AN11" s="21" t="s">
        <v>19</v>
      </c>
      <c r="AR11" s="16"/>
      <c r="BE11" s="173"/>
      <c r="BS11" s="13" t="s">
        <v>6</v>
      </c>
    </row>
    <row r="12" spans="1:74" ht="6.95" customHeight="1">
      <c r="B12" s="16"/>
      <c r="AR12" s="16"/>
      <c r="BE12" s="173"/>
      <c r="BS12" s="13" t="s">
        <v>6</v>
      </c>
    </row>
    <row r="13" spans="1:74" ht="12" customHeight="1">
      <c r="B13" s="16"/>
      <c r="D13" s="23" t="s">
        <v>30</v>
      </c>
      <c r="AK13" s="23" t="s">
        <v>26</v>
      </c>
      <c r="AN13" s="25" t="s">
        <v>31</v>
      </c>
      <c r="AR13" s="16"/>
      <c r="BE13" s="173"/>
      <c r="BS13" s="13" t="s">
        <v>6</v>
      </c>
    </row>
    <row r="14" spans="1:74" ht="12.75">
      <c r="B14" s="16"/>
      <c r="E14" s="178" t="s">
        <v>31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3" t="s">
        <v>29</v>
      </c>
      <c r="AN14" s="25" t="s">
        <v>31</v>
      </c>
      <c r="AR14" s="16"/>
      <c r="BE14" s="173"/>
      <c r="BS14" s="13" t="s">
        <v>6</v>
      </c>
    </row>
    <row r="15" spans="1:74" ht="6.95" customHeight="1">
      <c r="B15" s="16"/>
      <c r="AR15" s="16"/>
      <c r="BE15" s="173"/>
      <c r="BS15" s="13" t="s">
        <v>4</v>
      </c>
    </row>
    <row r="16" spans="1:74" ht="12" customHeight="1">
      <c r="B16" s="16"/>
      <c r="D16" s="23" t="s">
        <v>32</v>
      </c>
      <c r="AK16" s="23" t="s">
        <v>26</v>
      </c>
      <c r="AN16" s="21" t="s">
        <v>33</v>
      </c>
      <c r="AR16" s="16"/>
      <c r="BE16" s="173"/>
      <c r="BS16" s="13" t="s">
        <v>4</v>
      </c>
    </row>
    <row r="17" spans="2:71" ht="18.399999999999999" customHeight="1">
      <c r="B17" s="16"/>
      <c r="E17" s="21" t="s">
        <v>34</v>
      </c>
      <c r="AK17" s="23" t="s">
        <v>29</v>
      </c>
      <c r="AN17" s="21" t="s">
        <v>19</v>
      </c>
      <c r="AR17" s="16"/>
      <c r="BE17" s="173"/>
      <c r="BS17" s="13" t="s">
        <v>35</v>
      </c>
    </row>
    <row r="18" spans="2:71" ht="6.95" customHeight="1">
      <c r="B18" s="16"/>
      <c r="AR18" s="16"/>
      <c r="BE18" s="173"/>
      <c r="BS18" s="13" t="s">
        <v>6</v>
      </c>
    </row>
    <row r="19" spans="2:71" ht="12" customHeight="1">
      <c r="B19" s="16"/>
      <c r="D19" s="23" t="s">
        <v>36</v>
      </c>
      <c r="AK19" s="23" t="s">
        <v>26</v>
      </c>
      <c r="AN19" s="21" t="s">
        <v>19</v>
      </c>
      <c r="AR19" s="16"/>
      <c r="BE19" s="173"/>
      <c r="BS19" s="13" t="s">
        <v>6</v>
      </c>
    </row>
    <row r="20" spans="2:71" ht="18.399999999999999" customHeight="1">
      <c r="B20" s="16"/>
      <c r="E20" s="21" t="s">
        <v>37</v>
      </c>
      <c r="AK20" s="23" t="s">
        <v>29</v>
      </c>
      <c r="AN20" s="21" t="s">
        <v>19</v>
      </c>
      <c r="AR20" s="16"/>
      <c r="BE20" s="173"/>
      <c r="BS20" s="13" t="s">
        <v>4</v>
      </c>
    </row>
    <row r="21" spans="2:71" ht="6.95" customHeight="1">
      <c r="B21" s="16"/>
      <c r="AR21" s="16"/>
      <c r="BE21" s="173"/>
    </row>
    <row r="22" spans="2:71" ht="12" customHeight="1">
      <c r="B22" s="16"/>
      <c r="D22" s="23" t="s">
        <v>38</v>
      </c>
      <c r="AR22" s="16"/>
      <c r="BE22" s="173"/>
    </row>
    <row r="23" spans="2:71" ht="47.25" customHeight="1">
      <c r="B23" s="16"/>
      <c r="E23" s="180" t="s">
        <v>39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16"/>
      <c r="BE23" s="173"/>
    </row>
    <row r="24" spans="2:71" ht="6.95" customHeight="1">
      <c r="B24" s="16"/>
      <c r="AR24" s="16"/>
      <c r="BE24" s="173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3"/>
    </row>
    <row r="26" spans="2:71" s="1" customFormat="1" ht="25.9" customHeight="1">
      <c r="B26" s="28"/>
      <c r="D26" s="29" t="s">
        <v>40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1">
        <f>ROUND(AG54,2)</f>
        <v>0</v>
      </c>
      <c r="AL26" s="182"/>
      <c r="AM26" s="182"/>
      <c r="AN26" s="182"/>
      <c r="AO26" s="182"/>
      <c r="AR26" s="28"/>
      <c r="BE26" s="173"/>
    </row>
    <row r="27" spans="2:71" s="1" customFormat="1" ht="6.95" customHeight="1">
      <c r="B27" s="28"/>
      <c r="AR27" s="28"/>
      <c r="BE27" s="173"/>
    </row>
    <row r="28" spans="2:71" s="1" customFormat="1" ht="12.75">
      <c r="B28" s="28"/>
      <c r="L28" s="183" t="s">
        <v>41</v>
      </c>
      <c r="M28" s="183"/>
      <c r="N28" s="183"/>
      <c r="O28" s="183"/>
      <c r="P28" s="183"/>
      <c r="W28" s="183" t="s">
        <v>42</v>
      </c>
      <c r="X28" s="183"/>
      <c r="Y28" s="183"/>
      <c r="Z28" s="183"/>
      <c r="AA28" s="183"/>
      <c r="AB28" s="183"/>
      <c r="AC28" s="183"/>
      <c r="AD28" s="183"/>
      <c r="AE28" s="183"/>
      <c r="AK28" s="183" t="s">
        <v>43</v>
      </c>
      <c r="AL28" s="183"/>
      <c r="AM28" s="183"/>
      <c r="AN28" s="183"/>
      <c r="AO28" s="183"/>
      <c r="AR28" s="28"/>
      <c r="BE28" s="173"/>
    </row>
    <row r="29" spans="2:71" s="2" customFormat="1" ht="14.45" customHeight="1">
      <c r="B29" s="32"/>
      <c r="D29" s="23" t="s">
        <v>44</v>
      </c>
      <c r="F29" s="23" t="s">
        <v>45</v>
      </c>
      <c r="L29" s="186">
        <v>0.21</v>
      </c>
      <c r="M29" s="185"/>
      <c r="N29" s="185"/>
      <c r="O29" s="185"/>
      <c r="P29" s="185"/>
      <c r="W29" s="184">
        <f>ROUND(AZ54, 2)</f>
        <v>0</v>
      </c>
      <c r="X29" s="185"/>
      <c r="Y29" s="185"/>
      <c r="Z29" s="185"/>
      <c r="AA29" s="185"/>
      <c r="AB29" s="185"/>
      <c r="AC29" s="185"/>
      <c r="AD29" s="185"/>
      <c r="AE29" s="185"/>
      <c r="AK29" s="184">
        <f>ROUND(AV54, 2)</f>
        <v>0</v>
      </c>
      <c r="AL29" s="185"/>
      <c r="AM29" s="185"/>
      <c r="AN29" s="185"/>
      <c r="AO29" s="185"/>
      <c r="AR29" s="32"/>
      <c r="BE29" s="174"/>
    </row>
    <row r="30" spans="2:71" s="2" customFormat="1" ht="14.45" customHeight="1">
      <c r="B30" s="32"/>
      <c r="F30" s="23" t="s">
        <v>46</v>
      </c>
      <c r="L30" s="186">
        <v>0.12</v>
      </c>
      <c r="M30" s="185"/>
      <c r="N30" s="185"/>
      <c r="O30" s="185"/>
      <c r="P30" s="185"/>
      <c r="W30" s="184">
        <f>ROUND(BA54,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4">
        <f>ROUND(AW54, 2)</f>
        <v>0</v>
      </c>
      <c r="AL30" s="185"/>
      <c r="AM30" s="185"/>
      <c r="AN30" s="185"/>
      <c r="AO30" s="185"/>
      <c r="AR30" s="32"/>
      <c r="BE30" s="174"/>
    </row>
    <row r="31" spans="2:71" s="2" customFormat="1" ht="14.45" hidden="1" customHeight="1">
      <c r="B31" s="32"/>
      <c r="F31" s="23" t="s">
        <v>47</v>
      </c>
      <c r="L31" s="186">
        <v>0.21</v>
      </c>
      <c r="M31" s="185"/>
      <c r="N31" s="185"/>
      <c r="O31" s="185"/>
      <c r="P31" s="185"/>
      <c r="W31" s="184">
        <f>ROUND(BB54,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4">
        <v>0</v>
      </c>
      <c r="AL31" s="185"/>
      <c r="AM31" s="185"/>
      <c r="AN31" s="185"/>
      <c r="AO31" s="185"/>
      <c r="AR31" s="32"/>
      <c r="BE31" s="174"/>
    </row>
    <row r="32" spans="2:71" s="2" customFormat="1" ht="14.45" hidden="1" customHeight="1">
      <c r="B32" s="32"/>
      <c r="F32" s="23" t="s">
        <v>48</v>
      </c>
      <c r="L32" s="186">
        <v>0.12</v>
      </c>
      <c r="M32" s="185"/>
      <c r="N32" s="185"/>
      <c r="O32" s="185"/>
      <c r="P32" s="185"/>
      <c r="W32" s="184">
        <f>ROUND(BC54,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v>0</v>
      </c>
      <c r="AL32" s="185"/>
      <c r="AM32" s="185"/>
      <c r="AN32" s="185"/>
      <c r="AO32" s="185"/>
      <c r="AR32" s="32"/>
      <c r="BE32" s="174"/>
    </row>
    <row r="33" spans="2:44" s="2" customFormat="1" ht="14.45" hidden="1" customHeight="1">
      <c r="B33" s="32"/>
      <c r="F33" s="23" t="s">
        <v>49</v>
      </c>
      <c r="L33" s="186">
        <v>0</v>
      </c>
      <c r="M33" s="185"/>
      <c r="N33" s="185"/>
      <c r="O33" s="185"/>
      <c r="P33" s="185"/>
      <c r="W33" s="184">
        <f>ROUND(BD54,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4">
        <v>0</v>
      </c>
      <c r="AL33" s="185"/>
      <c r="AM33" s="185"/>
      <c r="AN33" s="185"/>
      <c r="AO33" s="185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50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51</v>
      </c>
      <c r="U35" s="35"/>
      <c r="V35" s="35"/>
      <c r="W35" s="35"/>
      <c r="X35" s="190" t="s">
        <v>52</v>
      </c>
      <c r="Y35" s="188"/>
      <c r="Z35" s="188"/>
      <c r="AA35" s="188"/>
      <c r="AB35" s="188"/>
      <c r="AC35" s="35"/>
      <c r="AD35" s="35"/>
      <c r="AE35" s="35"/>
      <c r="AF35" s="35"/>
      <c r="AG35" s="35"/>
      <c r="AH35" s="35"/>
      <c r="AI35" s="35"/>
      <c r="AJ35" s="35"/>
      <c r="AK35" s="187">
        <f>SUM(AK26:AK33)</f>
        <v>0</v>
      </c>
      <c r="AL35" s="188"/>
      <c r="AM35" s="188"/>
      <c r="AN35" s="188"/>
      <c r="AO35" s="189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5" customHeight="1">
      <c r="B42" s="28"/>
      <c r="C42" s="17" t="s">
        <v>53</v>
      </c>
      <c r="AR42" s="28"/>
    </row>
    <row r="43" spans="2:44" s="1" customFormat="1" ht="6.95" customHeight="1">
      <c r="B43" s="28"/>
      <c r="AR43" s="28"/>
    </row>
    <row r="44" spans="2:44" s="3" customFormat="1" ht="12" customHeight="1">
      <c r="B44" s="41"/>
      <c r="C44" s="23" t="s">
        <v>13</v>
      </c>
      <c r="L44" s="3" t="str">
        <f>K5</f>
        <v>2025-109-1-B</v>
      </c>
      <c r="AR44" s="41"/>
    </row>
    <row r="45" spans="2:44" s="4" customFormat="1" ht="36.950000000000003" customHeight="1">
      <c r="B45" s="42"/>
      <c r="C45" s="43" t="s">
        <v>16</v>
      </c>
      <c r="L45" s="154" t="str">
        <f>K6</f>
        <v>SK Modřany-  hrací plocha</v>
      </c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R45" s="42"/>
    </row>
    <row r="46" spans="2:44" s="1" customFormat="1" ht="6.95" customHeight="1">
      <c r="B46" s="28"/>
      <c r="AR46" s="28"/>
    </row>
    <row r="47" spans="2:44" s="1" customFormat="1" ht="12" customHeight="1">
      <c r="B47" s="28"/>
      <c r="C47" s="23" t="s">
        <v>21</v>
      </c>
      <c r="L47" s="44" t="str">
        <f>IF(K8="","",K8)</f>
        <v>Komořanská - 47, Praha 4 - Modřany</v>
      </c>
      <c r="AI47" s="23" t="s">
        <v>23</v>
      </c>
      <c r="AM47" s="156" t="str">
        <f>IF(AN8= "","",AN8)</f>
        <v>21. 7. 2025</v>
      </c>
      <c r="AN47" s="156"/>
      <c r="AR47" s="28"/>
    </row>
    <row r="48" spans="2:44" s="1" customFormat="1" ht="6.95" customHeight="1">
      <c r="B48" s="28"/>
      <c r="AR48" s="28"/>
    </row>
    <row r="49" spans="1:91" s="1" customFormat="1" ht="25.7" customHeight="1">
      <c r="B49" s="28"/>
      <c r="C49" s="23" t="s">
        <v>25</v>
      </c>
      <c r="L49" s="3" t="str">
        <f>IF(E11= "","",E11)</f>
        <v>Sportovní klub Modřany,Komořanská 47, Praha 4</v>
      </c>
      <c r="AI49" s="23" t="s">
        <v>32</v>
      </c>
      <c r="AM49" s="157" t="str">
        <f>IF(E17="","",E17)</f>
        <v>ASLB spol.s.r.o.Fikarova 2157/1, Praha 4</v>
      </c>
      <c r="AN49" s="158"/>
      <c r="AO49" s="158"/>
      <c r="AP49" s="158"/>
      <c r="AR49" s="28"/>
      <c r="AS49" s="159" t="s">
        <v>54</v>
      </c>
      <c r="AT49" s="160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1" s="1" customFormat="1" ht="15.2" customHeight="1">
      <c r="B50" s="28"/>
      <c r="C50" s="23" t="s">
        <v>30</v>
      </c>
      <c r="L50" s="3" t="str">
        <f>IF(E14= "Vyplň údaj","",E14)</f>
        <v/>
      </c>
      <c r="AI50" s="23" t="s">
        <v>36</v>
      </c>
      <c r="AM50" s="157" t="str">
        <f>IF(E20="","",E20)</f>
        <v xml:space="preserve"> </v>
      </c>
      <c r="AN50" s="158"/>
      <c r="AO50" s="158"/>
      <c r="AP50" s="158"/>
      <c r="AR50" s="28"/>
      <c r="AS50" s="161"/>
      <c r="AT50" s="162"/>
      <c r="BD50" s="49"/>
    </row>
    <row r="51" spans="1:91" s="1" customFormat="1" ht="10.9" customHeight="1">
      <c r="B51" s="28"/>
      <c r="AR51" s="28"/>
      <c r="AS51" s="161"/>
      <c r="AT51" s="162"/>
      <c r="BD51" s="49"/>
    </row>
    <row r="52" spans="1:91" s="1" customFormat="1" ht="29.25" customHeight="1">
      <c r="B52" s="28"/>
      <c r="C52" s="163" t="s">
        <v>55</v>
      </c>
      <c r="D52" s="164"/>
      <c r="E52" s="164"/>
      <c r="F52" s="164"/>
      <c r="G52" s="164"/>
      <c r="H52" s="50"/>
      <c r="I52" s="166" t="s">
        <v>56</v>
      </c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5" t="s">
        <v>57</v>
      </c>
      <c r="AH52" s="164"/>
      <c r="AI52" s="164"/>
      <c r="AJ52" s="164"/>
      <c r="AK52" s="164"/>
      <c r="AL52" s="164"/>
      <c r="AM52" s="164"/>
      <c r="AN52" s="166" t="s">
        <v>58</v>
      </c>
      <c r="AO52" s="164"/>
      <c r="AP52" s="164"/>
      <c r="AQ52" s="51" t="s">
        <v>59</v>
      </c>
      <c r="AR52" s="28"/>
      <c r="AS52" s="52" t="s">
        <v>60</v>
      </c>
      <c r="AT52" s="53" t="s">
        <v>61</v>
      </c>
      <c r="AU52" s="53" t="s">
        <v>62</v>
      </c>
      <c r="AV52" s="53" t="s">
        <v>63</v>
      </c>
      <c r="AW52" s="53" t="s">
        <v>64</v>
      </c>
      <c r="AX52" s="53" t="s">
        <v>65</v>
      </c>
      <c r="AY52" s="53" t="s">
        <v>66</v>
      </c>
      <c r="AZ52" s="53" t="s">
        <v>67</v>
      </c>
      <c r="BA52" s="53" t="s">
        <v>68</v>
      </c>
      <c r="BB52" s="53" t="s">
        <v>69</v>
      </c>
      <c r="BC52" s="53" t="s">
        <v>70</v>
      </c>
      <c r="BD52" s="54" t="s">
        <v>71</v>
      </c>
    </row>
    <row r="53" spans="1:91" s="1" customFormat="1" ht="10.9" customHeight="1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1" s="5" customFormat="1" ht="32.450000000000003" customHeight="1">
      <c r="B54" s="56"/>
      <c r="C54" s="57" t="s">
        <v>72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170">
        <f>ROUND(SUM(AG55:AG61),2)</f>
        <v>0</v>
      </c>
      <c r="AH54" s="170"/>
      <c r="AI54" s="170"/>
      <c r="AJ54" s="170"/>
      <c r="AK54" s="170"/>
      <c r="AL54" s="170"/>
      <c r="AM54" s="170"/>
      <c r="AN54" s="171">
        <f t="shared" ref="AN54:AN61" si="0">SUM(AG54,AT54)</f>
        <v>0</v>
      </c>
      <c r="AO54" s="171"/>
      <c r="AP54" s="171"/>
      <c r="AQ54" s="60" t="s">
        <v>19</v>
      </c>
      <c r="AR54" s="56"/>
      <c r="AS54" s="61">
        <f>ROUND(SUM(AS55:AS61),2)</f>
        <v>0</v>
      </c>
      <c r="AT54" s="62">
        <f t="shared" ref="AT54:AT61" si="1">ROUND(SUM(AV54:AW54),2)</f>
        <v>0</v>
      </c>
      <c r="AU54" s="63">
        <f>ROUND(SUM(AU55:AU61),5)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ROUND(SUM(AZ55:AZ61),2)</f>
        <v>0</v>
      </c>
      <c r="BA54" s="62">
        <f>ROUND(SUM(BA55:BA61),2)</f>
        <v>0</v>
      </c>
      <c r="BB54" s="62">
        <f>ROUND(SUM(BB55:BB61),2)</f>
        <v>0</v>
      </c>
      <c r="BC54" s="62">
        <f>ROUND(SUM(BC55:BC61),2)</f>
        <v>0</v>
      </c>
      <c r="BD54" s="64">
        <f>ROUND(SUM(BD55:BD61),2)</f>
        <v>0</v>
      </c>
      <c r="BS54" s="65" t="s">
        <v>73</v>
      </c>
      <c r="BT54" s="65" t="s">
        <v>74</v>
      </c>
      <c r="BU54" s="66" t="s">
        <v>75</v>
      </c>
      <c r="BV54" s="65" t="s">
        <v>76</v>
      </c>
      <c r="BW54" s="65" t="s">
        <v>5</v>
      </c>
      <c r="BX54" s="65" t="s">
        <v>77</v>
      </c>
      <c r="CL54" s="65" t="s">
        <v>19</v>
      </c>
    </row>
    <row r="55" spans="1:91" s="6" customFormat="1" ht="24.75" customHeight="1">
      <c r="A55" s="67" t="s">
        <v>78</v>
      </c>
      <c r="B55" s="68"/>
      <c r="C55" s="69"/>
      <c r="D55" s="167" t="s">
        <v>79</v>
      </c>
      <c r="E55" s="167"/>
      <c r="F55" s="167"/>
      <c r="G55" s="167"/>
      <c r="H55" s="167"/>
      <c r="I55" s="70"/>
      <c r="J55" s="167" t="s">
        <v>80</v>
      </c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8">
        <f>'2025-109-1-01 - Komunikace'!J30</f>
        <v>0</v>
      </c>
      <c r="AH55" s="169"/>
      <c r="AI55" s="169"/>
      <c r="AJ55" s="169"/>
      <c r="AK55" s="169"/>
      <c r="AL55" s="169"/>
      <c r="AM55" s="169"/>
      <c r="AN55" s="168">
        <f t="shared" si="0"/>
        <v>0</v>
      </c>
      <c r="AO55" s="169"/>
      <c r="AP55" s="169"/>
      <c r="AQ55" s="71" t="s">
        <v>81</v>
      </c>
      <c r="AR55" s="68"/>
      <c r="AS55" s="72">
        <v>0</v>
      </c>
      <c r="AT55" s="73">
        <f t="shared" si="1"/>
        <v>0</v>
      </c>
      <c r="AU55" s="74">
        <f>'2025-109-1-01 - Komunikace'!P83</f>
        <v>0</v>
      </c>
      <c r="AV55" s="73">
        <f>'2025-109-1-01 - Komunikace'!J33</f>
        <v>0</v>
      </c>
      <c r="AW55" s="73">
        <f>'2025-109-1-01 - Komunikace'!J34</f>
        <v>0</v>
      </c>
      <c r="AX55" s="73">
        <f>'2025-109-1-01 - Komunikace'!J35</f>
        <v>0</v>
      </c>
      <c r="AY55" s="73">
        <f>'2025-109-1-01 - Komunikace'!J36</f>
        <v>0</v>
      </c>
      <c r="AZ55" s="73">
        <f>'2025-109-1-01 - Komunikace'!F33</f>
        <v>0</v>
      </c>
      <c r="BA55" s="73">
        <f>'2025-109-1-01 - Komunikace'!F34</f>
        <v>0</v>
      </c>
      <c r="BB55" s="73">
        <f>'2025-109-1-01 - Komunikace'!F35</f>
        <v>0</v>
      </c>
      <c r="BC55" s="73">
        <f>'2025-109-1-01 - Komunikace'!F36</f>
        <v>0</v>
      </c>
      <c r="BD55" s="75">
        <f>'2025-109-1-01 - Komunikace'!F37</f>
        <v>0</v>
      </c>
      <c r="BT55" s="76" t="s">
        <v>82</v>
      </c>
      <c r="BV55" s="76" t="s">
        <v>76</v>
      </c>
      <c r="BW55" s="76" t="s">
        <v>83</v>
      </c>
      <c r="BX55" s="76" t="s">
        <v>5</v>
      </c>
      <c r="CL55" s="76" t="s">
        <v>19</v>
      </c>
      <c r="CM55" s="76" t="s">
        <v>84</v>
      </c>
    </row>
    <row r="56" spans="1:91" s="6" customFormat="1" ht="24.75" customHeight="1">
      <c r="A56" s="67" t="s">
        <v>78</v>
      </c>
      <c r="B56" s="68"/>
      <c r="C56" s="69"/>
      <c r="D56" s="167" t="s">
        <v>85</v>
      </c>
      <c r="E56" s="167"/>
      <c r="F56" s="167"/>
      <c r="G56" s="167"/>
      <c r="H56" s="167"/>
      <c r="I56" s="70"/>
      <c r="J56" s="167" t="s">
        <v>86</v>
      </c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8">
        <f>'2025-109-1-02 - Profese -...'!J30</f>
        <v>0</v>
      </c>
      <c r="AH56" s="169"/>
      <c r="AI56" s="169"/>
      <c r="AJ56" s="169"/>
      <c r="AK56" s="169"/>
      <c r="AL56" s="169"/>
      <c r="AM56" s="169"/>
      <c r="AN56" s="168">
        <f t="shared" si="0"/>
        <v>0</v>
      </c>
      <c r="AO56" s="169"/>
      <c r="AP56" s="169"/>
      <c r="AQ56" s="71" t="s">
        <v>81</v>
      </c>
      <c r="AR56" s="68"/>
      <c r="AS56" s="72">
        <v>0</v>
      </c>
      <c r="AT56" s="73">
        <f t="shared" si="1"/>
        <v>0</v>
      </c>
      <c r="AU56" s="74">
        <f>'2025-109-1-02 - Profese -...'!P87</f>
        <v>0</v>
      </c>
      <c r="AV56" s="73">
        <f>'2025-109-1-02 - Profese -...'!J33</f>
        <v>0</v>
      </c>
      <c r="AW56" s="73">
        <f>'2025-109-1-02 - Profese -...'!J34</f>
        <v>0</v>
      </c>
      <c r="AX56" s="73">
        <f>'2025-109-1-02 - Profese -...'!J35</f>
        <v>0</v>
      </c>
      <c r="AY56" s="73">
        <f>'2025-109-1-02 - Profese -...'!J36</f>
        <v>0</v>
      </c>
      <c r="AZ56" s="73">
        <f>'2025-109-1-02 - Profese -...'!F33</f>
        <v>0</v>
      </c>
      <c r="BA56" s="73">
        <f>'2025-109-1-02 - Profese -...'!F34</f>
        <v>0</v>
      </c>
      <c r="BB56" s="73">
        <f>'2025-109-1-02 - Profese -...'!F35</f>
        <v>0</v>
      </c>
      <c r="BC56" s="73">
        <f>'2025-109-1-02 - Profese -...'!F36</f>
        <v>0</v>
      </c>
      <c r="BD56" s="75">
        <f>'2025-109-1-02 - Profese -...'!F37</f>
        <v>0</v>
      </c>
      <c r="BT56" s="76" t="s">
        <v>82</v>
      </c>
      <c r="BV56" s="76" t="s">
        <v>76</v>
      </c>
      <c r="BW56" s="76" t="s">
        <v>87</v>
      </c>
      <c r="BX56" s="76" t="s">
        <v>5</v>
      </c>
      <c r="CL56" s="76" t="s">
        <v>19</v>
      </c>
      <c r="CM56" s="76" t="s">
        <v>84</v>
      </c>
    </row>
    <row r="57" spans="1:91" s="6" customFormat="1" ht="24.75" customHeight="1">
      <c r="A57" s="67" t="s">
        <v>78</v>
      </c>
      <c r="B57" s="68"/>
      <c r="C57" s="69"/>
      <c r="D57" s="167" t="s">
        <v>88</v>
      </c>
      <c r="E57" s="167"/>
      <c r="F57" s="167"/>
      <c r="G57" s="167"/>
      <c r="H57" s="167"/>
      <c r="I57" s="70"/>
      <c r="J57" s="167" t="s">
        <v>89</v>
      </c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8">
        <f>'2025-109-1-03 - Hrací plocha'!J30</f>
        <v>0</v>
      </c>
      <c r="AH57" s="169"/>
      <c r="AI57" s="169"/>
      <c r="AJ57" s="169"/>
      <c r="AK57" s="169"/>
      <c r="AL57" s="169"/>
      <c r="AM57" s="169"/>
      <c r="AN57" s="168">
        <f t="shared" si="0"/>
        <v>0</v>
      </c>
      <c r="AO57" s="169"/>
      <c r="AP57" s="169"/>
      <c r="AQ57" s="71" t="s">
        <v>81</v>
      </c>
      <c r="AR57" s="68"/>
      <c r="AS57" s="72">
        <v>0</v>
      </c>
      <c r="AT57" s="73">
        <f t="shared" si="1"/>
        <v>0</v>
      </c>
      <c r="AU57" s="74">
        <f>'2025-109-1-03 - Hrací plocha'!P94</f>
        <v>0</v>
      </c>
      <c r="AV57" s="73">
        <f>'2025-109-1-03 - Hrací plocha'!J33</f>
        <v>0</v>
      </c>
      <c r="AW57" s="73">
        <f>'2025-109-1-03 - Hrací plocha'!J34</f>
        <v>0</v>
      </c>
      <c r="AX57" s="73">
        <f>'2025-109-1-03 - Hrací plocha'!J35</f>
        <v>0</v>
      </c>
      <c r="AY57" s="73">
        <f>'2025-109-1-03 - Hrací plocha'!J36</f>
        <v>0</v>
      </c>
      <c r="AZ57" s="73">
        <f>'2025-109-1-03 - Hrací plocha'!F33</f>
        <v>0</v>
      </c>
      <c r="BA57" s="73">
        <f>'2025-109-1-03 - Hrací plocha'!F34</f>
        <v>0</v>
      </c>
      <c r="BB57" s="73">
        <f>'2025-109-1-03 - Hrací plocha'!F35</f>
        <v>0</v>
      </c>
      <c r="BC57" s="73">
        <f>'2025-109-1-03 - Hrací plocha'!F36</f>
        <v>0</v>
      </c>
      <c r="BD57" s="75">
        <f>'2025-109-1-03 - Hrací plocha'!F37</f>
        <v>0</v>
      </c>
      <c r="BT57" s="76" t="s">
        <v>82</v>
      </c>
      <c r="BV57" s="76" t="s">
        <v>76</v>
      </c>
      <c r="BW57" s="76" t="s">
        <v>90</v>
      </c>
      <c r="BX57" s="76" t="s">
        <v>5</v>
      </c>
      <c r="CL57" s="76" t="s">
        <v>19</v>
      </c>
      <c r="CM57" s="76" t="s">
        <v>84</v>
      </c>
    </row>
    <row r="58" spans="1:91" s="6" customFormat="1" ht="24.75" customHeight="1">
      <c r="A58" s="67" t="s">
        <v>78</v>
      </c>
      <c r="B58" s="68"/>
      <c r="C58" s="69"/>
      <c r="D58" s="167" t="s">
        <v>91</v>
      </c>
      <c r="E58" s="167"/>
      <c r="F58" s="167"/>
      <c r="G58" s="167"/>
      <c r="H58" s="167"/>
      <c r="I58" s="70"/>
      <c r="J58" s="167" t="s">
        <v>92</v>
      </c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8">
        <f>'2025-109-1-04 - Ostatní- ...'!J30</f>
        <v>0</v>
      </c>
      <c r="AH58" s="169"/>
      <c r="AI58" s="169"/>
      <c r="AJ58" s="169"/>
      <c r="AK58" s="169"/>
      <c r="AL58" s="169"/>
      <c r="AM58" s="169"/>
      <c r="AN58" s="168">
        <f t="shared" si="0"/>
        <v>0</v>
      </c>
      <c r="AO58" s="169"/>
      <c r="AP58" s="169"/>
      <c r="AQ58" s="71" t="s">
        <v>81</v>
      </c>
      <c r="AR58" s="68"/>
      <c r="AS58" s="72">
        <v>0</v>
      </c>
      <c r="AT58" s="73">
        <f t="shared" si="1"/>
        <v>0</v>
      </c>
      <c r="AU58" s="74">
        <f>'2025-109-1-04 - Ostatní- ...'!P81</f>
        <v>0</v>
      </c>
      <c r="AV58" s="73">
        <f>'2025-109-1-04 - Ostatní- ...'!J33</f>
        <v>0</v>
      </c>
      <c r="AW58" s="73">
        <f>'2025-109-1-04 - Ostatní- ...'!J34</f>
        <v>0</v>
      </c>
      <c r="AX58" s="73">
        <f>'2025-109-1-04 - Ostatní- ...'!J35</f>
        <v>0</v>
      </c>
      <c r="AY58" s="73">
        <f>'2025-109-1-04 - Ostatní- ...'!J36</f>
        <v>0</v>
      </c>
      <c r="AZ58" s="73">
        <f>'2025-109-1-04 - Ostatní- ...'!F33</f>
        <v>0</v>
      </c>
      <c r="BA58" s="73">
        <f>'2025-109-1-04 - Ostatní- ...'!F34</f>
        <v>0</v>
      </c>
      <c r="BB58" s="73">
        <f>'2025-109-1-04 - Ostatní- ...'!F35</f>
        <v>0</v>
      </c>
      <c r="BC58" s="73">
        <f>'2025-109-1-04 - Ostatní- ...'!F36</f>
        <v>0</v>
      </c>
      <c r="BD58" s="75">
        <f>'2025-109-1-04 - Ostatní- ...'!F37</f>
        <v>0</v>
      </c>
      <c r="BT58" s="76" t="s">
        <v>82</v>
      </c>
      <c r="BV58" s="76" t="s">
        <v>76</v>
      </c>
      <c r="BW58" s="76" t="s">
        <v>93</v>
      </c>
      <c r="BX58" s="76" t="s">
        <v>5</v>
      </c>
      <c r="CL58" s="76" t="s">
        <v>19</v>
      </c>
      <c r="CM58" s="76" t="s">
        <v>84</v>
      </c>
    </row>
    <row r="59" spans="1:91" s="6" customFormat="1" ht="24.75" customHeight="1">
      <c r="A59" s="67" t="s">
        <v>78</v>
      </c>
      <c r="B59" s="68"/>
      <c r="C59" s="69"/>
      <c r="D59" s="167" t="s">
        <v>94</v>
      </c>
      <c r="E59" s="167"/>
      <c r="F59" s="167"/>
      <c r="G59" s="167"/>
      <c r="H59" s="167"/>
      <c r="I59" s="70"/>
      <c r="J59" s="167" t="s">
        <v>95</v>
      </c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8">
        <f>'2025-109-1-05 - Oplocení '!J30</f>
        <v>0</v>
      </c>
      <c r="AH59" s="169"/>
      <c r="AI59" s="169"/>
      <c r="AJ59" s="169"/>
      <c r="AK59" s="169"/>
      <c r="AL59" s="169"/>
      <c r="AM59" s="169"/>
      <c r="AN59" s="168">
        <f t="shared" si="0"/>
        <v>0</v>
      </c>
      <c r="AO59" s="169"/>
      <c r="AP59" s="169"/>
      <c r="AQ59" s="71" t="s">
        <v>81</v>
      </c>
      <c r="AR59" s="68"/>
      <c r="AS59" s="72">
        <v>0</v>
      </c>
      <c r="AT59" s="73">
        <f t="shared" si="1"/>
        <v>0</v>
      </c>
      <c r="AU59" s="74">
        <f>'2025-109-1-05 - Oplocení '!P86</f>
        <v>0</v>
      </c>
      <c r="AV59" s="73">
        <f>'2025-109-1-05 - Oplocení '!J33</f>
        <v>0</v>
      </c>
      <c r="AW59" s="73">
        <f>'2025-109-1-05 - Oplocení '!J34</f>
        <v>0</v>
      </c>
      <c r="AX59" s="73">
        <f>'2025-109-1-05 - Oplocení '!J35</f>
        <v>0</v>
      </c>
      <c r="AY59" s="73">
        <f>'2025-109-1-05 - Oplocení '!J36</f>
        <v>0</v>
      </c>
      <c r="AZ59" s="73">
        <f>'2025-109-1-05 - Oplocení '!F33</f>
        <v>0</v>
      </c>
      <c r="BA59" s="73">
        <f>'2025-109-1-05 - Oplocení '!F34</f>
        <v>0</v>
      </c>
      <c r="BB59" s="73">
        <f>'2025-109-1-05 - Oplocení '!F35</f>
        <v>0</v>
      </c>
      <c r="BC59" s="73">
        <f>'2025-109-1-05 - Oplocení '!F36</f>
        <v>0</v>
      </c>
      <c r="BD59" s="75">
        <f>'2025-109-1-05 - Oplocení '!F37</f>
        <v>0</v>
      </c>
      <c r="BT59" s="76" t="s">
        <v>82</v>
      </c>
      <c r="BV59" s="76" t="s">
        <v>76</v>
      </c>
      <c r="BW59" s="76" t="s">
        <v>96</v>
      </c>
      <c r="BX59" s="76" t="s">
        <v>5</v>
      </c>
      <c r="CL59" s="76" t="s">
        <v>19</v>
      </c>
      <c r="CM59" s="76" t="s">
        <v>84</v>
      </c>
    </row>
    <row r="60" spans="1:91" s="6" customFormat="1" ht="24.75" customHeight="1">
      <c r="A60" s="67" t="s">
        <v>78</v>
      </c>
      <c r="B60" s="68"/>
      <c r="C60" s="69"/>
      <c r="D60" s="167" t="s">
        <v>97</v>
      </c>
      <c r="E60" s="167"/>
      <c r="F60" s="167"/>
      <c r="G60" s="167"/>
      <c r="H60" s="167"/>
      <c r="I60" s="70"/>
      <c r="J60" s="167" t="s">
        <v>98</v>
      </c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8">
        <f>'2025-109-1-06 - Zábradlí'!J30</f>
        <v>0</v>
      </c>
      <c r="AH60" s="169"/>
      <c r="AI60" s="169"/>
      <c r="AJ60" s="169"/>
      <c r="AK60" s="169"/>
      <c r="AL60" s="169"/>
      <c r="AM60" s="169"/>
      <c r="AN60" s="168">
        <f t="shared" si="0"/>
        <v>0</v>
      </c>
      <c r="AO60" s="169"/>
      <c r="AP60" s="169"/>
      <c r="AQ60" s="71" t="s">
        <v>81</v>
      </c>
      <c r="AR60" s="68"/>
      <c r="AS60" s="72">
        <v>0</v>
      </c>
      <c r="AT60" s="73">
        <f t="shared" si="1"/>
        <v>0</v>
      </c>
      <c r="AU60" s="74">
        <f>'2025-109-1-06 - Zábradlí'!P86</f>
        <v>0</v>
      </c>
      <c r="AV60" s="73">
        <f>'2025-109-1-06 - Zábradlí'!J33</f>
        <v>0</v>
      </c>
      <c r="AW60" s="73">
        <f>'2025-109-1-06 - Zábradlí'!J34</f>
        <v>0</v>
      </c>
      <c r="AX60" s="73">
        <f>'2025-109-1-06 - Zábradlí'!J35</f>
        <v>0</v>
      </c>
      <c r="AY60" s="73">
        <f>'2025-109-1-06 - Zábradlí'!J36</f>
        <v>0</v>
      </c>
      <c r="AZ60" s="73">
        <f>'2025-109-1-06 - Zábradlí'!F33</f>
        <v>0</v>
      </c>
      <c r="BA60" s="73">
        <f>'2025-109-1-06 - Zábradlí'!F34</f>
        <v>0</v>
      </c>
      <c r="BB60" s="73">
        <f>'2025-109-1-06 - Zábradlí'!F35</f>
        <v>0</v>
      </c>
      <c r="BC60" s="73">
        <f>'2025-109-1-06 - Zábradlí'!F36</f>
        <v>0</v>
      </c>
      <c r="BD60" s="75">
        <f>'2025-109-1-06 - Zábradlí'!F37</f>
        <v>0</v>
      </c>
      <c r="BT60" s="76" t="s">
        <v>82</v>
      </c>
      <c r="BV60" s="76" t="s">
        <v>76</v>
      </c>
      <c r="BW60" s="76" t="s">
        <v>99</v>
      </c>
      <c r="BX60" s="76" t="s">
        <v>5</v>
      </c>
      <c r="CL60" s="76" t="s">
        <v>19</v>
      </c>
      <c r="CM60" s="76" t="s">
        <v>84</v>
      </c>
    </row>
    <row r="61" spans="1:91" s="6" customFormat="1" ht="24.75" customHeight="1">
      <c r="A61" s="67" t="s">
        <v>78</v>
      </c>
      <c r="B61" s="68"/>
      <c r="C61" s="69"/>
      <c r="D61" s="167" t="s">
        <v>100</v>
      </c>
      <c r="E61" s="167"/>
      <c r="F61" s="167"/>
      <c r="G61" s="167"/>
      <c r="H61" s="167"/>
      <c r="I61" s="70"/>
      <c r="J61" s="167" t="s">
        <v>101</v>
      </c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8">
        <f>'2025-109-1-07 - VRN - ved...'!J30</f>
        <v>0</v>
      </c>
      <c r="AH61" s="169"/>
      <c r="AI61" s="169"/>
      <c r="AJ61" s="169"/>
      <c r="AK61" s="169"/>
      <c r="AL61" s="169"/>
      <c r="AM61" s="169"/>
      <c r="AN61" s="168">
        <f t="shared" si="0"/>
        <v>0</v>
      </c>
      <c r="AO61" s="169"/>
      <c r="AP61" s="169"/>
      <c r="AQ61" s="71" t="s">
        <v>81</v>
      </c>
      <c r="AR61" s="68"/>
      <c r="AS61" s="77">
        <v>0</v>
      </c>
      <c r="AT61" s="78">
        <f t="shared" si="1"/>
        <v>0</v>
      </c>
      <c r="AU61" s="79">
        <f>'2025-109-1-07 - VRN - ved...'!P85</f>
        <v>0</v>
      </c>
      <c r="AV61" s="78">
        <f>'2025-109-1-07 - VRN - ved...'!J33</f>
        <v>0</v>
      </c>
      <c r="AW61" s="78">
        <f>'2025-109-1-07 - VRN - ved...'!J34</f>
        <v>0</v>
      </c>
      <c r="AX61" s="78">
        <f>'2025-109-1-07 - VRN - ved...'!J35</f>
        <v>0</v>
      </c>
      <c r="AY61" s="78">
        <f>'2025-109-1-07 - VRN - ved...'!J36</f>
        <v>0</v>
      </c>
      <c r="AZ61" s="78">
        <f>'2025-109-1-07 - VRN - ved...'!F33</f>
        <v>0</v>
      </c>
      <c r="BA61" s="78">
        <f>'2025-109-1-07 - VRN - ved...'!F34</f>
        <v>0</v>
      </c>
      <c r="BB61" s="78">
        <f>'2025-109-1-07 - VRN - ved...'!F35</f>
        <v>0</v>
      </c>
      <c r="BC61" s="78">
        <f>'2025-109-1-07 - VRN - ved...'!F36</f>
        <v>0</v>
      </c>
      <c r="BD61" s="80">
        <f>'2025-109-1-07 - VRN - ved...'!F37</f>
        <v>0</v>
      </c>
      <c r="BT61" s="76" t="s">
        <v>82</v>
      </c>
      <c r="BV61" s="76" t="s">
        <v>76</v>
      </c>
      <c r="BW61" s="76" t="s">
        <v>102</v>
      </c>
      <c r="BX61" s="76" t="s">
        <v>5</v>
      </c>
      <c r="CL61" s="76" t="s">
        <v>19</v>
      </c>
      <c r="CM61" s="76" t="s">
        <v>84</v>
      </c>
    </row>
    <row r="62" spans="1:91" s="1" customFormat="1" ht="30" customHeight="1">
      <c r="B62" s="28"/>
      <c r="AR62" s="28"/>
    </row>
    <row r="63" spans="1:91" s="1" customFormat="1" ht="6.95" customHeight="1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28"/>
    </row>
  </sheetData>
  <sheetProtection algorithmName="SHA-512" hashValue="SuHjcA4zBvgcNjqk8XGqUyFFr18YMQR4zPLxz0h1a5GdTGbT3LK4+A/keDKiVYN4scQwjlBWDvNfoyFE87kYHg==" saltValue="Mz9K8Bt1jcD7qYztT0jB376w1bSst8sn8YwEoio1fIuDQ1f4RDkLjqnO2xE20AKYgaS8U+3Ux9KSGyKEBgsanQ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2025-109-1-01 - Komunikace'!C2" display="/" xr:uid="{00000000-0004-0000-0000-000000000000}"/>
    <hyperlink ref="A56" location="'2025-109-1-02 - Profese -...'!C2" display="/" xr:uid="{00000000-0004-0000-0000-000001000000}"/>
    <hyperlink ref="A57" location="'2025-109-1-03 - Hrací plocha'!C2" display="/" xr:uid="{00000000-0004-0000-0000-000002000000}"/>
    <hyperlink ref="A58" location="'2025-109-1-04 - Ostatní- ...'!C2" display="/" xr:uid="{00000000-0004-0000-0000-000003000000}"/>
    <hyperlink ref="A59" location="'2025-109-1-05 - Oplocení '!C2" display="/" xr:uid="{00000000-0004-0000-0000-000004000000}"/>
    <hyperlink ref="A60" location="'2025-109-1-06 - Zábradlí'!C2" display="/" xr:uid="{00000000-0004-0000-0000-000005000000}"/>
    <hyperlink ref="A61" location="'2025-109-1-07 - VRN - ved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103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1" t="str">
        <f>'Rekapitulace stavby'!K6</f>
        <v>SK Modřany-  hrací plocha</v>
      </c>
      <c r="F7" s="192"/>
      <c r="G7" s="192"/>
      <c r="H7" s="192"/>
      <c r="L7" s="16"/>
    </row>
    <row r="8" spans="2:46" s="1" customFormat="1" ht="12" customHeight="1">
      <c r="B8" s="28"/>
      <c r="D8" s="23" t="s">
        <v>104</v>
      </c>
      <c r="L8" s="28"/>
    </row>
    <row r="9" spans="2:46" s="1" customFormat="1" ht="16.5" customHeight="1">
      <c r="B9" s="28"/>
      <c r="E9" s="154" t="s">
        <v>105</v>
      </c>
      <c r="F9" s="193"/>
      <c r="G9" s="193"/>
      <c r="H9" s="193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21. 7. 2025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customHeight="1">
      <c r="B15" s="28"/>
      <c r="E15" s="21" t="s">
        <v>28</v>
      </c>
      <c r="I15" s="23" t="s">
        <v>29</v>
      </c>
      <c r="J15" s="21" t="s">
        <v>19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4" t="str">
        <f>'Rekapitulace stavby'!E14</f>
        <v>Vyplň údaj</v>
      </c>
      <c r="F18" s="175"/>
      <c r="G18" s="175"/>
      <c r="H18" s="175"/>
      <c r="I18" s="23" t="s">
        <v>29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26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29</v>
      </c>
      <c r="J21" s="21" t="s">
        <v>19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71.25" customHeight="1">
      <c r="B27" s="82"/>
      <c r="E27" s="180" t="s">
        <v>106</v>
      </c>
      <c r="F27" s="180"/>
      <c r="G27" s="180"/>
      <c r="H27" s="180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40</v>
      </c>
      <c r="J30" s="59">
        <f>ROUND(J83,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48" t="s">
        <v>44</v>
      </c>
      <c r="E33" s="23" t="s">
        <v>45</v>
      </c>
      <c r="F33" s="84">
        <f>ROUND((SUM(BE83:BE121)),  2)</f>
        <v>0</v>
      </c>
      <c r="I33" s="85">
        <v>0.21</v>
      </c>
      <c r="J33" s="84">
        <f>ROUND(((SUM(BE83:BE121))*I33),  2)</f>
        <v>0</v>
      </c>
      <c r="L33" s="28"/>
    </row>
    <row r="34" spans="2:12" s="1" customFormat="1" ht="14.45" customHeight="1">
      <c r="B34" s="28"/>
      <c r="E34" s="23" t="s">
        <v>46</v>
      </c>
      <c r="F34" s="84">
        <f>ROUND((SUM(BF83:BF121)),  2)</f>
        <v>0</v>
      </c>
      <c r="I34" s="85">
        <v>0.12</v>
      </c>
      <c r="J34" s="84">
        <f>ROUND(((SUM(BF83:BF121))*I34),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4">
        <f>ROUND((SUM(BG83:BG121)),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4">
        <f>ROUND((SUM(BH83:BH121)),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4">
        <f>ROUND((SUM(BI83:BI121)),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50</v>
      </c>
      <c r="E39" s="50"/>
      <c r="F39" s="50"/>
      <c r="G39" s="88" t="s">
        <v>51</v>
      </c>
      <c r="H39" s="89" t="s">
        <v>52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hidden="1" customHeight="1">
      <c r="B45" s="28"/>
      <c r="C45" s="17" t="s">
        <v>107</v>
      </c>
      <c r="L45" s="28"/>
    </row>
    <row r="46" spans="2:12" s="1" customFormat="1" ht="6.95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16.5" hidden="1" customHeight="1">
      <c r="B48" s="28"/>
      <c r="E48" s="191" t="str">
        <f>E7</f>
        <v>SK Modřany-  hrací plocha</v>
      </c>
      <c r="F48" s="192"/>
      <c r="G48" s="192"/>
      <c r="H48" s="192"/>
      <c r="L48" s="28"/>
    </row>
    <row r="49" spans="2:47" s="1" customFormat="1" ht="12" hidden="1" customHeight="1">
      <c r="B49" s="28"/>
      <c r="C49" s="23" t="s">
        <v>104</v>
      </c>
      <c r="L49" s="28"/>
    </row>
    <row r="50" spans="2:47" s="1" customFormat="1" ht="16.5" hidden="1" customHeight="1">
      <c r="B50" s="28"/>
      <c r="E50" s="154" t="str">
        <f>E9</f>
        <v>2025-109-1-01 - Komunikace</v>
      </c>
      <c r="F50" s="193"/>
      <c r="G50" s="193"/>
      <c r="H50" s="193"/>
      <c r="L50" s="28"/>
    </row>
    <row r="51" spans="2:47" s="1" customFormat="1" ht="6.95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>Komořanská - 47, Praha 4 - Modřany</v>
      </c>
      <c r="I52" s="23" t="s">
        <v>23</v>
      </c>
      <c r="J52" s="45" t="str">
        <f>IF(J12="","",J12)</f>
        <v>21. 7. 2025</v>
      </c>
      <c r="L52" s="28"/>
    </row>
    <row r="53" spans="2:47" s="1" customFormat="1" ht="6.95" hidden="1" customHeight="1">
      <c r="B53" s="28"/>
      <c r="L53" s="28"/>
    </row>
    <row r="54" spans="2:47" s="1" customFormat="1" ht="40.15" hidden="1" customHeight="1">
      <c r="B54" s="28"/>
      <c r="C54" s="23" t="s">
        <v>25</v>
      </c>
      <c r="F54" s="21" t="str">
        <f>E15</f>
        <v>Sportovní klub Modřany,Komořanská 47, Praha 4</v>
      </c>
      <c r="I54" s="23" t="s">
        <v>32</v>
      </c>
      <c r="J54" s="26" t="str">
        <f>E21</f>
        <v>ASLB spol.s.r.o.Fikarova 2157/1, Praha 4</v>
      </c>
      <c r="L54" s="28"/>
    </row>
    <row r="55" spans="2:47" s="1" customFormat="1" ht="15.2" hidden="1" customHeight="1">
      <c r="B55" s="28"/>
      <c r="C55" s="23" t="s">
        <v>30</v>
      </c>
      <c r="F55" s="21" t="str">
        <f>IF(E18="","",E18)</f>
        <v>Vyplň údaj</v>
      </c>
      <c r="I55" s="23" t="s">
        <v>36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108</v>
      </c>
      <c r="D57" s="86"/>
      <c r="E57" s="86"/>
      <c r="F57" s="86"/>
      <c r="G57" s="86"/>
      <c r="H57" s="86"/>
      <c r="I57" s="86"/>
      <c r="J57" s="93" t="s">
        <v>109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9" hidden="1" customHeight="1">
      <c r="B59" s="28"/>
      <c r="C59" s="94" t="s">
        <v>72</v>
      </c>
      <c r="J59" s="59">
        <f>J83</f>
        <v>0</v>
      </c>
      <c r="L59" s="28"/>
      <c r="AU59" s="13" t="s">
        <v>110</v>
      </c>
    </row>
    <row r="60" spans="2:47" s="8" customFormat="1" ht="24.95" hidden="1" customHeight="1">
      <c r="B60" s="95"/>
      <c r="D60" s="96" t="s">
        <v>111</v>
      </c>
      <c r="E60" s="97"/>
      <c r="F60" s="97"/>
      <c r="G60" s="97"/>
      <c r="H60" s="97"/>
      <c r="I60" s="97"/>
      <c r="J60" s="98">
        <f>J84</f>
        <v>0</v>
      </c>
      <c r="L60" s="95"/>
    </row>
    <row r="61" spans="2:47" s="9" customFormat="1" ht="19.899999999999999" hidden="1" customHeight="1">
      <c r="B61" s="99"/>
      <c r="D61" s="100" t="s">
        <v>112</v>
      </c>
      <c r="E61" s="101"/>
      <c r="F61" s="101"/>
      <c r="G61" s="101"/>
      <c r="H61" s="101"/>
      <c r="I61" s="101"/>
      <c r="J61" s="102">
        <f>J85</f>
        <v>0</v>
      </c>
      <c r="L61" s="99"/>
    </row>
    <row r="62" spans="2:47" s="9" customFormat="1" ht="19.899999999999999" hidden="1" customHeight="1">
      <c r="B62" s="99"/>
      <c r="D62" s="100" t="s">
        <v>113</v>
      </c>
      <c r="E62" s="101"/>
      <c r="F62" s="101"/>
      <c r="G62" s="101"/>
      <c r="H62" s="101"/>
      <c r="I62" s="101"/>
      <c r="J62" s="102">
        <f>J90</f>
        <v>0</v>
      </c>
      <c r="L62" s="99"/>
    </row>
    <row r="63" spans="2:47" s="9" customFormat="1" ht="19.899999999999999" hidden="1" customHeight="1">
      <c r="B63" s="99"/>
      <c r="D63" s="100" t="s">
        <v>114</v>
      </c>
      <c r="E63" s="101"/>
      <c r="F63" s="101"/>
      <c r="G63" s="101"/>
      <c r="H63" s="101"/>
      <c r="I63" s="101"/>
      <c r="J63" s="102">
        <f>J119</f>
        <v>0</v>
      </c>
      <c r="L63" s="99"/>
    </row>
    <row r="64" spans="2:47" s="1" customFormat="1" ht="21.75" hidden="1" customHeight="1">
      <c r="B64" s="28"/>
      <c r="L64" s="28"/>
    </row>
    <row r="65" spans="2:12" s="1" customFormat="1" ht="6.95" hidden="1" customHeigh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8"/>
    </row>
    <row r="66" spans="2:12" ht="11.25" hidden="1"/>
    <row r="67" spans="2:12" ht="11.25" hidden="1"/>
    <row r="68" spans="2:12" ht="11.25" hidden="1"/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28"/>
    </row>
    <row r="70" spans="2:12" s="1" customFormat="1" ht="24.95" customHeight="1">
      <c r="B70" s="28"/>
      <c r="C70" s="17" t="s">
        <v>115</v>
      </c>
      <c r="L70" s="28"/>
    </row>
    <row r="71" spans="2:12" s="1" customFormat="1" ht="6.95" customHeight="1">
      <c r="B71" s="28"/>
      <c r="L71" s="28"/>
    </row>
    <row r="72" spans="2:12" s="1" customFormat="1" ht="12" customHeight="1">
      <c r="B72" s="28"/>
      <c r="C72" s="23" t="s">
        <v>16</v>
      </c>
      <c r="L72" s="28"/>
    </row>
    <row r="73" spans="2:12" s="1" customFormat="1" ht="16.5" customHeight="1">
      <c r="B73" s="28"/>
      <c r="E73" s="191" t="str">
        <f>E7</f>
        <v>SK Modřany-  hrací plocha</v>
      </c>
      <c r="F73" s="192"/>
      <c r="G73" s="192"/>
      <c r="H73" s="192"/>
      <c r="L73" s="28"/>
    </row>
    <row r="74" spans="2:12" s="1" customFormat="1" ht="12" customHeight="1">
      <c r="B74" s="28"/>
      <c r="C74" s="23" t="s">
        <v>104</v>
      </c>
      <c r="L74" s="28"/>
    </row>
    <row r="75" spans="2:12" s="1" customFormat="1" ht="16.5" customHeight="1">
      <c r="B75" s="28"/>
      <c r="E75" s="154" t="str">
        <f>E9</f>
        <v>2025-109-1-01 - Komunikace</v>
      </c>
      <c r="F75" s="193"/>
      <c r="G75" s="193"/>
      <c r="H75" s="193"/>
      <c r="L75" s="28"/>
    </row>
    <row r="76" spans="2:12" s="1" customFormat="1" ht="6.95" customHeight="1">
      <c r="B76" s="28"/>
      <c r="L76" s="28"/>
    </row>
    <row r="77" spans="2:12" s="1" customFormat="1" ht="12" customHeight="1">
      <c r="B77" s="28"/>
      <c r="C77" s="23" t="s">
        <v>21</v>
      </c>
      <c r="F77" s="21" t="str">
        <f>F12</f>
        <v>Komořanská - 47, Praha 4 - Modřany</v>
      </c>
      <c r="I77" s="23" t="s">
        <v>23</v>
      </c>
      <c r="J77" s="45" t="str">
        <f>IF(J12="","",J12)</f>
        <v>21. 7. 2025</v>
      </c>
      <c r="L77" s="28"/>
    </row>
    <row r="78" spans="2:12" s="1" customFormat="1" ht="6.95" customHeight="1">
      <c r="B78" s="28"/>
      <c r="L78" s="28"/>
    </row>
    <row r="79" spans="2:12" s="1" customFormat="1" ht="40.15" customHeight="1">
      <c r="B79" s="28"/>
      <c r="C79" s="23" t="s">
        <v>25</v>
      </c>
      <c r="F79" s="21" t="str">
        <f>E15</f>
        <v>Sportovní klub Modřany,Komořanská 47, Praha 4</v>
      </c>
      <c r="I79" s="23" t="s">
        <v>32</v>
      </c>
      <c r="J79" s="26" t="str">
        <f>E21</f>
        <v>ASLB spol.s.r.o.Fikarova 2157/1, Praha 4</v>
      </c>
      <c r="L79" s="28"/>
    </row>
    <row r="80" spans="2:12" s="1" customFormat="1" ht="15.2" customHeight="1">
      <c r="B80" s="28"/>
      <c r="C80" s="23" t="s">
        <v>30</v>
      </c>
      <c r="F80" s="21" t="str">
        <f>IF(E18="","",E18)</f>
        <v>Vyplň údaj</v>
      </c>
      <c r="I80" s="23" t="s">
        <v>36</v>
      </c>
      <c r="J80" s="26" t="str">
        <f>E24</f>
        <v xml:space="preserve"> </v>
      </c>
      <c r="L80" s="28"/>
    </row>
    <row r="81" spans="2:65" s="1" customFormat="1" ht="10.35" customHeight="1">
      <c r="B81" s="28"/>
      <c r="L81" s="28"/>
    </row>
    <row r="82" spans="2:65" s="10" customFormat="1" ht="29.25" customHeight="1">
      <c r="B82" s="103"/>
      <c r="C82" s="104" t="s">
        <v>116</v>
      </c>
      <c r="D82" s="105" t="s">
        <v>59</v>
      </c>
      <c r="E82" s="105" t="s">
        <v>55</v>
      </c>
      <c r="F82" s="105" t="s">
        <v>56</v>
      </c>
      <c r="G82" s="105" t="s">
        <v>117</v>
      </c>
      <c r="H82" s="105" t="s">
        <v>118</v>
      </c>
      <c r="I82" s="105" t="s">
        <v>119</v>
      </c>
      <c r="J82" s="105" t="s">
        <v>109</v>
      </c>
      <c r="K82" s="106" t="s">
        <v>120</v>
      </c>
      <c r="L82" s="103"/>
      <c r="M82" s="52" t="s">
        <v>19</v>
      </c>
      <c r="N82" s="53" t="s">
        <v>44</v>
      </c>
      <c r="O82" s="53" t="s">
        <v>121</v>
      </c>
      <c r="P82" s="53" t="s">
        <v>122</v>
      </c>
      <c r="Q82" s="53" t="s">
        <v>123</v>
      </c>
      <c r="R82" s="53" t="s">
        <v>124</v>
      </c>
      <c r="S82" s="53" t="s">
        <v>125</v>
      </c>
      <c r="T82" s="54" t="s">
        <v>126</v>
      </c>
    </row>
    <row r="83" spans="2:65" s="1" customFormat="1" ht="22.9" customHeight="1">
      <c r="B83" s="28"/>
      <c r="C83" s="57" t="s">
        <v>127</v>
      </c>
      <c r="J83" s="107">
        <f>BK83</f>
        <v>0</v>
      </c>
      <c r="L83" s="28"/>
      <c r="M83" s="55"/>
      <c r="N83" s="46"/>
      <c r="O83" s="46"/>
      <c r="P83" s="108">
        <f>P84</f>
        <v>0</v>
      </c>
      <c r="Q83" s="46"/>
      <c r="R83" s="108">
        <f>R84</f>
        <v>65.352186674999984</v>
      </c>
      <c r="S83" s="46"/>
      <c r="T83" s="109">
        <f>T84</f>
        <v>0</v>
      </c>
      <c r="AT83" s="13" t="s">
        <v>73</v>
      </c>
      <c r="AU83" s="13" t="s">
        <v>110</v>
      </c>
      <c r="BK83" s="110">
        <f>BK84</f>
        <v>0</v>
      </c>
    </row>
    <row r="84" spans="2:65" s="11" customFormat="1" ht="25.9" customHeight="1">
      <c r="B84" s="111"/>
      <c r="D84" s="112" t="s">
        <v>73</v>
      </c>
      <c r="E84" s="113" t="s">
        <v>128</v>
      </c>
      <c r="F84" s="113" t="s">
        <v>129</v>
      </c>
      <c r="I84" s="114"/>
      <c r="J84" s="115">
        <f>BK84</f>
        <v>0</v>
      </c>
      <c r="L84" s="111"/>
      <c r="M84" s="116"/>
      <c r="P84" s="117">
        <f>P85+P90+P119</f>
        <v>0</v>
      </c>
      <c r="R84" s="117">
        <f>R85+R90+R119</f>
        <v>65.352186674999984</v>
      </c>
      <c r="T84" s="118">
        <f>T85+T90+T119</f>
        <v>0</v>
      </c>
      <c r="AR84" s="112" t="s">
        <v>82</v>
      </c>
      <c r="AT84" s="119" t="s">
        <v>73</v>
      </c>
      <c r="AU84" s="119" t="s">
        <v>74</v>
      </c>
      <c r="AY84" s="112" t="s">
        <v>130</v>
      </c>
      <c r="BK84" s="120">
        <f>BK85+BK90+BK119</f>
        <v>0</v>
      </c>
    </row>
    <row r="85" spans="2:65" s="11" customFormat="1" ht="22.9" customHeight="1">
      <c r="B85" s="111"/>
      <c r="D85" s="112" t="s">
        <v>73</v>
      </c>
      <c r="E85" s="121" t="s">
        <v>82</v>
      </c>
      <c r="F85" s="121" t="s">
        <v>131</v>
      </c>
      <c r="I85" s="114"/>
      <c r="J85" s="122">
        <f>BK85</f>
        <v>0</v>
      </c>
      <c r="L85" s="111"/>
      <c r="M85" s="116"/>
      <c r="P85" s="117">
        <f>SUM(P86:P89)</f>
        <v>0</v>
      </c>
      <c r="R85" s="117">
        <f>SUM(R86:R89)</f>
        <v>0</v>
      </c>
      <c r="T85" s="118">
        <f>SUM(T86:T89)</f>
        <v>0</v>
      </c>
      <c r="AR85" s="112" t="s">
        <v>82</v>
      </c>
      <c r="AT85" s="119" t="s">
        <v>73</v>
      </c>
      <c r="AU85" s="119" t="s">
        <v>82</v>
      </c>
      <c r="AY85" s="112" t="s">
        <v>130</v>
      </c>
      <c r="BK85" s="120">
        <f>SUM(BK86:BK89)</f>
        <v>0</v>
      </c>
    </row>
    <row r="86" spans="2:65" s="1" customFormat="1" ht="16.5" customHeight="1">
      <c r="B86" s="28"/>
      <c r="C86" s="123" t="s">
        <v>82</v>
      </c>
      <c r="D86" s="123" t="s">
        <v>132</v>
      </c>
      <c r="E86" s="124" t="s">
        <v>133</v>
      </c>
      <c r="F86" s="125" t="s">
        <v>134</v>
      </c>
      <c r="G86" s="126" t="s">
        <v>135</v>
      </c>
      <c r="H86" s="127">
        <v>257.39999999999998</v>
      </c>
      <c r="I86" s="128"/>
      <c r="J86" s="129">
        <f>ROUND(I86*H86,2)</f>
        <v>0</v>
      </c>
      <c r="K86" s="125" t="s">
        <v>136</v>
      </c>
      <c r="L86" s="28"/>
      <c r="M86" s="130" t="s">
        <v>19</v>
      </c>
      <c r="N86" s="131" t="s">
        <v>45</v>
      </c>
      <c r="P86" s="132">
        <f>O86*H86</f>
        <v>0</v>
      </c>
      <c r="Q86" s="132">
        <v>0</v>
      </c>
      <c r="R86" s="132">
        <f>Q86*H86</f>
        <v>0</v>
      </c>
      <c r="S86" s="132">
        <v>0</v>
      </c>
      <c r="T86" s="133">
        <f>S86*H86</f>
        <v>0</v>
      </c>
      <c r="AR86" s="134" t="s">
        <v>137</v>
      </c>
      <c r="AT86" s="134" t="s">
        <v>132</v>
      </c>
      <c r="AU86" s="134" t="s">
        <v>84</v>
      </c>
      <c r="AY86" s="13" t="s">
        <v>130</v>
      </c>
      <c r="BE86" s="135">
        <f>IF(N86="základní",J86,0)</f>
        <v>0</v>
      </c>
      <c r="BF86" s="135">
        <f>IF(N86="snížená",J86,0)</f>
        <v>0</v>
      </c>
      <c r="BG86" s="135">
        <f>IF(N86="zákl. přenesená",J86,0)</f>
        <v>0</v>
      </c>
      <c r="BH86" s="135">
        <f>IF(N86="sníž. přenesená",J86,0)</f>
        <v>0</v>
      </c>
      <c r="BI86" s="135">
        <f>IF(N86="nulová",J86,0)</f>
        <v>0</v>
      </c>
      <c r="BJ86" s="13" t="s">
        <v>82</v>
      </c>
      <c r="BK86" s="135">
        <f>ROUND(I86*H86,2)</f>
        <v>0</v>
      </c>
      <c r="BL86" s="13" t="s">
        <v>137</v>
      </c>
      <c r="BM86" s="134" t="s">
        <v>138</v>
      </c>
    </row>
    <row r="87" spans="2:65" s="1" customFormat="1" ht="11.25">
      <c r="B87" s="28"/>
      <c r="D87" s="136" t="s">
        <v>139</v>
      </c>
      <c r="F87" s="137" t="s">
        <v>140</v>
      </c>
      <c r="I87" s="138"/>
      <c r="L87" s="28"/>
      <c r="M87" s="139"/>
      <c r="T87" s="49"/>
      <c r="AT87" s="13" t="s">
        <v>139</v>
      </c>
      <c r="AU87" s="13" t="s">
        <v>84</v>
      </c>
    </row>
    <row r="88" spans="2:65" s="1" customFormat="1" ht="24.2" customHeight="1">
      <c r="B88" s="28"/>
      <c r="C88" s="123" t="s">
        <v>84</v>
      </c>
      <c r="D88" s="123" t="s">
        <v>132</v>
      </c>
      <c r="E88" s="124" t="s">
        <v>141</v>
      </c>
      <c r="F88" s="125" t="s">
        <v>142</v>
      </c>
      <c r="G88" s="126" t="s">
        <v>135</v>
      </c>
      <c r="H88" s="127">
        <v>257.39999999999998</v>
      </c>
      <c r="I88" s="128"/>
      <c r="J88" s="129">
        <f>ROUND(I88*H88,2)</f>
        <v>0</v>
      </c>
      <c r="K88" s="125" t="s">
        <v>136</v>
      </c>
      <c r="L88" s="28"/>
      <c r="M88" s="130" t="s">
        <v>19</v>
      </c>
      <c r="N88" s="131" t="s">
        <v>45</v>
      </c>
      <c r="P88" s="132">
        <f>O88*H88</f>
        <v>0</v>
      </c>
      <c r="Q88" s="132">
        <v>0</v>
      </c>
      <c r="R88" s="132">
        <f>Q88*H88</f>
        <v>0</v>
      </c>
      <c r="S88" s="132">
        <v>0</v>
      </c>
      <c r="T88" s="133">
        <f>S88*H88</f>
        <v>0</v>
      </c>
      <c r="AR88" s="134" t="s">
        <v>137</v>
      </c>
      <c r="AT88" s="134" t="s">
        <v>132</v>
      </c>
      <c r="AU88" s="134" t="s">
        <v>84</v>
      </c>
      <c r="AY88" s="13" t="s">
        <v>130</v>
      </c>
      <c r="BE88" s="135">
        <f>IF(N88="základní",J88,0)</f>
        <v>0</v>
      </c>
      <c r="BF88" s="135">
        <f>IF(N88="snížená",J88,0)</f>
        <v>0</v>
      </c>
      <c r="BG88" s="135">
        <f>IF(N88="zákl. přenesená",J88,0)</f>
        <v>0</v>
      </c>
      <c r="BH88" s="135">
        <f>IF(N88="sníž. přenesená",J88,0)</f>
        <v>0</v>
      </c>
      <c r="BI88" s="135">
        <f>IF(N88="nulová",J88,0)</f>
        <v>0</v>
      </c>
      <c r="BJ88" s="13" t="s">
        <v>82</v>
      </c>
      <c r="BK88" s="135">
        <f>ROUND(I88*H88,2)</f>
        <v>0</v>
      </c>
      <c r="BL88" s="13" t="s">
        <v>137</v>
      </c>
      <c r="BM88" s="134" t="s">
        <v>143</v>
      </c>
    </row>
    <row r="89" spans="2:65" s="1" customFormat="1" ht="11.25">
      <c r="B89" s="28"/>
      <c r="D89" s="136" t="s">
        <v>139</v>
      </c>
      <c r="F89" s="137" t="s">
        <v>144</v>
      </c>
      <c r="I89" s="138"/>
      <c r="L89" s="28"/>
      <c r="M89" s="139"/>
      <c r="T89" s="49"/>
      <c r="AT89" s="13" t="s">
        <v>139</v>
      </c>
      <c r="AU89" s="13" t="s">
        <v>84</v>
      </c>
    </row>
    <row r="90" spans="2:65" s="11" customFormat="1" ht="22.9" customHeight="1">
      <c r="B90" s="111"/>
      <c r="D90" s="112" t="s">
        <v>73</v>
      </c>
      <c r="E90" s="121" t="s">
        <v>145</v>
      </c>
      <c r="F90" s="121" t="s">
        <v>146</v>
      </c>
      <c r="I90" s="114"/>
      <c r="J90" s="122">
        <f>BK90</f>
        <v>0</v>
      </c>
      <c r="L90" s="111"/>
      <c r="M90" s="116"/>
      <c r="P90" s="117">
        <f>SUM(P91:P118)</f>
        <v>0</v>
      </c>
      <c r="R90" s="117">
        <f>SUM(R91:R118)</f>
        <v>65.352186674999984</v>
      </c>
      <c r="T90" s="118">
        <f>SUM(T91:T118)</f>
        <v>0</v>
      </c>
      <c r="AR90" s="112" t="s">
        <v>82</v>
      </c>
      <c r="AT90" s="119" t="s">
        <v>73</v>
      </c>
      <c r="AU90" s="119" t="s">
        <v>82</v>
      </c>
      <c r="AY90" s="112" t="s">
        <v>130</v>
      </c>
      <c r="BK90" s="120">
        <f>SUM(BK91:BK118)</f>
        <v>0</v>
      </c>
    </row>
    <row r="91" spans="2:65" s="1" customFormat="1" ht="21.75" customHeight="1">
      <c r="B91" s="28"/>
      <c r="C91" s="123" t="s">
        <v>147</v>
      </c>
      <c r="D91" s="123" t="s">
        <v>132</v>
      </c>
      <c r="E91" s="124" t="s">
        <v>148</v>
      </c>
      <c r="F91" s="125" t="s">
        <v>149</v>
      </c>
      <c r="G91" s="126" t="s">
        <v>150</v>
      </c>
      <c r="H91" s="127">
        <v>38.61</v>
      </c>
      <c r="I91" s="128"/>
      <c r="J91" s="129">
        <f>ROUND(I91*H91,2)</f>
        <v>0</v>
      </c>
      <c r="K91" s="125" t="s">
        <v>136</v>
      </c>
      <c r="L91" s="28"/>
      <c r="M91" s="130" t="s">
        <v>19</v>
      </c>
      <c r="N91" s="131" t="s">
        <v>45</v>
      </c>
      <c r="P91" s="132">
        <f>O91*H91</f>
        <v>0</v>
      </c>
      <c r="Q91" s="132">
        <v>0</v>
      </c>
      <c r="R91" s="132">
        <f>Q91*H91</f>
        <v>0</v>
      </c>
      <c r="S91" s="132">
        <v>0</v>
      </c>
      <c r="T91" s="133">
        <f>S91*H91</f>
        <v>0</v>
      </c>
      <c r="AR91" s="134" t="s">
        <v>137</v>
      </c>
      <c r="AT91" s="134" t="s">
        <v>132</v>
      </c>
      <c r="AU91" s="134" t="s">
        <v>84</v>
      </c>
      <c r="AY91" s="13" t="s">
        <v>130</v>
      </c>
      <c r="BE91" s="135">
        <f>IF(N91="základní",J91,0)</f>
        <v>0</v>
      </c>
      <c r="BF91" s="135">
        <f>IF(N91="snížená",J91,0)</f>
        <v>0</v>
      </c>
      <c r="BG91" s="135">
        <f>IF(N91="zákl. přenesená",J91,0)</f>
        <v>0</v>
      </c>
      <c r="BH91" s="135">
        <f>IF(N91="sníž. přenesená",J91,0)</f>
        <v>0</v>
      </c>
      <c r="BI91" s="135">
        <f>IF(N91="nulová",J91,0)</f>
        <v>0</v>
      </c>
      <c r="BJ91" s="13" t="s">
        <v>82</v>
      </c>
      <c r="BK91" s="135">
        <f>ROUND(I91*H91,2)</f>
        <v>0</v>
      </c>
      <c r="BL91" s="13" t="s">
        <v>137</v>
      </c>
      <c r="BM91" s="134" t="s">
        <v>151</v>
      </c>
    </row>
    <row r="92" spans="2:65" s="1" customFormat="1" ht="11.25">
      <c r="B92" s="28"/>
      <c r="D92" s="136" t="s">
        <v>139</v>
      </c>
      <c r="F92" s="137" t="s">
        <v>152</v>
      </c>
      <c r="I92" s="138"/>
      <c r="L92" s="28"/>
      <c r="M92" s="139"/>
      <c r="T92" s="49"/>
      <c r="AT92" s="13" t="s">
        <v>139</v>
      </c>
      <c r="AU92" s="13" t="s">
        <v>84</v>
      </c>
    </row>
    <row r="93" spans="2:65" s="1" customFormat="1" ht="33" customHeight="1">
      <c r="B93" s="28"/>
      <c r="C93" s="123" t="s">
        <v>137</v>
      </c>
      <c r="D93" s="123" t="s">
        <v>132</v>
      </c>
      <c r="E93" s="124" t="s">
        <v>153</v>
      </c>
      <c r="F93" s="125" t="s">
        <v>154</v>
      </c>
      <c r="G93" s="126" t="s">
        <v>150</v>
      </c>
      <c r="H93" s="127">
        <v>38.61</v>
      </c>
      <c r="I93" s="128"/>
      <c r="J93" s="129">
        <f>ROUND(I93*H93,2)</f>
        <v>0</v>
      </c>
      <c r="K93" s="125" t="s">
        <v>136</v>
      </c>
      <c r="L93" s="28"/>
      <c r="M93" s="130" t="s">
        <v>19</v>
      </c>
      <c r="N93" s="131" t="s">
        <v>45</v>
      </c>
      <c r="P93" s="132">
        <f>O93*H93</f>
        <v>0</v>
      </c>
      <c r="Q93" s="132">
        <v>0</v>
      </c>
      <c r="R93" s="132">
        <f>Q93*H93</f>
        <v>0</v>
      </c>
      <c r="S93" s="132">
        <v>0</v>
      </c>
      <c r="T93" s="133">
        <f>S93*H93</f>
        <v>0</v>
      </c>
      <c r="AR93" s="134" t="s">
        <v>137</v>
      </c>
      <c r="AT93" s="134" t="s">
        <v>132</v>
      </c>
      <c r="AU93" s="134" t="s">
        <v>84</v>
      </c>
      <c r="AY93" s="13" t="s">
        <v>130</v>
      </c>
      <c r="BE93" s="135">
        <f>IF(N93="základní",J93,0)</f>
        <v>0</v>
      </c>
      <c r="BF93" s="135">
        <f>IF(N93="snížená",J93,0)</f>
        <v>0</v>
      </c>
      <c r="BG93" s="135">
        <f>IF(N93="zákl. přenesená",J93,0)</f>
        <v>0</v>
      </c>
      <c r="BH93" s="135">
        <f>IF(N93="sníž. přenesená",J93,0)</f>
        <v>0</v>
      </c>
      <c r="BI93" s="135">
        <f>IF(N93="nulová",J93,0)</f>
        <v>0</v>
      </c>
      <c r="BJ93" s="13" t="s">
        <v>82</v>
      </c>
      <c r="BK93" s="135">
        <f>ROUND(I93*H93,2)</f>
        <v>0</v>
      </c>
      <c r="BL93" s="13" t="s">
        <v>137</v>
      </c>
      <c r="BM93" s="134" t="s">
        <v>155</v>
      </c>
    </row>
    <row r="94" spans="2:65" s="1" customFormat="1" ht="11.25">
      <c r="B94" s="28"/>
      <c r="D94" s="136" t="s">
        <v>139</v>
      </c>
      <c r="F94" s="137" t="s">
        <v>156</v>
      </c>
      <c r="I94" s="138"/>
      <c r="L94" s="28"/>
      <c r="M94" s="139"/>
      <c r="T94" s="49"/>
      <c r="AT94" s="13" t="s">
        <v>139</v>
      </c>
      <c r="AU94" s="13" t="s">
        <v>84</v>
      </c>
    </row>
    <row r="95" spans="2:65" s="1" customFormat="1" ht="37.9" customHeight="1">
      <c r="B95" s="28"/>
      <c r="C95" s="123" t="s">
        <v>157</v>
      </c>
      <c r="D95" s="123" t="s">
        <v>132</v>
      </c>
      <c r="E95" s="124" t="s">
        <v>158</v>
      </c>
      <c r="F95" s="125" t="s">
        <v>159</v>
      </c>
      <c r="G95" s="126" t="s">
        <v>150</v>
      </c>
      <c r="H95" s="127">
        <v>38.61</v>
      </c>
      <c r="I95" s="128"/>
      <c r="J95" s="129">
        <f>ROUND(I95*H95,2)</f>
        <v>0</v>
      </c>
      <c r="K95" s="125" t="s">
        <v>136</v>
      </c>
      <c r="L95" s="28"/>
      <c r="M95" s="130" t="s">
        <v>19</v>
      </c>
      <c r="N95" s="131" t="s">
        <v>45</v>
      </c>
      <c r="P95" s="132">
        <f>O95*H95</f>
        <v>0</v>
      </c>
      <c r="Q95" s="132">
        <v>0</v>
      </c>
      <c r="R95" s="132">
        <f>Q95*H95</f>
        <v>0</v>
      </c>
      <c r="S95" s="132">
        <v>0</v>
      </c>
      <c r="T95" s="133">
        <f>S95*H95</f>
        <v>0</v>
      </c>
      <c r="AR95" s="134" t="s">
        <v>137</v>
      </c>
      <c r="AT95" s="134" t="s">
        <v>132</v>
      </c>
      <c r="AU95" s="134" t="s">
        <v>84</v>
      </c>
      <c r="AY95" s="13" t="s">
        <v>130</v>
      </c>
      <c r="BE95" s="135">
        <f>IF(N95="základní",J95,0)</f>
        <v>0</v>
      </c>
      <c r="BF95" s="135">
        <f>IF(N95="snížená",J95,0)</f>
        <v>0</v>
      </c>
      <c r="BG95" s="135">
        <f>IF(N95="zákl. přenesená",J95,0)</f>
        <v>0</v>
      </c>
      <c r="BH95" s="135">
        <f>IF(N95="sníž. přenesená",J95,0)</f>
        <v>0</v>
      </c>
      <c r="BI95" s="135">
        <f>IF(N95="nulová",J95,0)</f>
        <v>0</v>
      </c>
      <c r="BJ95" s="13" t="s">
        <v>82</v>
      </c>
      <c r="BK95" s="135">
        <f>ROUND(I95*H95,2)</f>
        <v>0</v>
      </c>
      <c r="BL95" s="13" t="s">
        <v>137</v>
      </c>
      <c r="BM95" s="134" t="s">
        <v>160</v>
      </c>
    </row>
    <row r="96" spans="2:65" s="1" customFormat="1" ht="11.25">
      <c r="B96" s="28"/>
      <c r="D96" s="136" t="s">
        <v>139</v>
      </c>
      <c r="F96" s="137" t="s">
        <v>161</v>
      </c>
      <c r="I96" s="138"/>
      <c r="L96" s="28"/>
      <c r="M96" s="139"/>
      <c r="T96" s="49"/>
      <c r="AT96" s="13" t="s">
        <v>139</v>
      </c>
      <c r="AU96" s="13" t="s">
        <v>84</v>
      </c>
    </row>
    <row r="97" spans="2:65" s="1" customFormat="1" ht="24.2" customHeight="1">
      <c r="B97" s="28"/>
      <c r="C97" s="123" t="s">
        <v>162</v>
      </c>
      <c r="D97" s="123" t="s">
        <v>132</v>
      </c>
      <c r="E97" s="124" t="s">
        <v>163</v>
      </c>
      <c r="F97" s="125" t="s">
        <v>164</v>
      </c>
      <c r="G97" s="126" t="s">
        <v>150</v>
      </c>
      <c r="H97" s="127">
        <v>38.61</v>
      </c>
      <c r="I97" s="128"/>
      <c r="J97" s="129">
        <f>ROUND(I97*H97,2)</f>
        <v>0</v>
      </c>
      <c r="K97" s="125" t="s">
        <v>136</v>
      </c>
      <c r="L97" s="28"/>
      <c r="M97" s="130" t="s">
        <v>19</v>
      </c>
      <c r="N97" s="131" t="s">
        <v>45</v>
      </c>
      <c r="P97" s="132">
        <f>O97*H97</f>
        <v>0</v>
      </c>
      <c r="Q97" s="132">
        <v>0</v>
      </c>
      <c r="R97" s="132">
        <f>Q97*H97</f>
        <v>0</v>
      </c>
      <c r="S97" s="132">
        <v>0</v>
      </c>
      <c r="T97" s="133">
        <f>S97*H97</f>
        <v>0</v>
      </c>
      <c r="AR97" s="134" t="s">
        <v>137</v>
      </c>
      <c r="AT97" s="134" t="s">
        <v>132</v>
      </c>
      <c r="AU97" s="134" t="s">
        <v>84</v>
      </c>
      <c r="AY97" s="13" t="s">
        <v>130</v>
      </c>
      <c r="BE97" s="135">
        <f>IF(N97="základní",J97,0)</f>
        <v>0</v>
      </c>
      <c r="BF97" s="135">
        <f>IF(N97="snížená",J97,0)</f>
        <v>0</v>
      </c>
      <c r="BG97" s="135">
        <f>IF(N97="zákl. přenesená",J97,0)</f>
        <v>0</v>
      </c>
      <c r="BH97" s="135">
        <f>IF(N97="sníž. přenesená",J97,0)</f>
        <v>0</v>
      </c>
      <c r="BI97" s="135">
        <f>IF(N97="nulová",J97,0)</f>
        <v>0</v>
      </c>
      <c r="BJ97" s="13" t="s">
        <v>82</v>
      </c>
      <c r="BK97" s="135">
        <f>ROUND(I97*H97,2)</f>
        <v>0</v>
      </c>
      <c r="BL97" s="13" t="s">
        <v>137</v>
      </c>
      <c r="BM97" s="134" t="s">
        <v>165</v>
      </c>
    </row>
    <row r="98" spans="2:65" s="1" customFormat="1" ht="11.25">
      <c r="B98" s="28"/>
      <c r="D98" s="136" t="s">
        <v>139</v>
      </c>
      <c r="F98" s="137" t="s">
        <v>166</v>
      </c>
      <c r="I98" s="138"/>
      <c r="L98" s="28"/>
      <c r="M98" s="139"/>
      <c r="T98" s="49"/>
      <c r="AT98" s="13" t="s">
        <v>139</v>
      </c>
      <c r="AU98" s="13" t="s">
        <v>84</v>
      </c>
    </row>
    <row r="99" spans="2:65" s="1" customFormat="1" ht="24.2" customHeight="1">
      <c r="B99" s="28"/>
      <c r="C99" s="123" t="s">
        <v>167</v>
      </c>
      <c r="D99" s="123" t="s">
        <v>132</v>
      </c>
      <c r="E99" s="124" t="s">
        <v>168</v>
      </c>
      <c r="F99" s="125" t="s">
        <v>169</v>
      </c>
      <c r="G99" s="126" t="s">
        <v>150</v>
      </c>
      <c r="H99" s="127">
        <v>38.61</v>
      </c>
      <c r="I99" s="128"/>
      <c r="J99" s="129">
        <f>ROUND(I99*H99,2)</f>
        <v>0</v>
      </c>
      <c r="K99" s="125" t="s">
        <v>136</v>
      </c>
      <c r="L99" s="28"/>
      <c r="M99" s="130" t="s">
        <v>19</v>
      </c>
      <c r="N99" s="131" t="s">
        <v>45</v>
      </c>
      <c r="P99" s="132">
        <f>O99*H99</f>
        <v>0</v>
      </c>
      <c r="Q99" s="132">
        <v>0</v>
      </c>
      <c r="R99" s="132">
        <f>Q99*H99</f>
        <v>0</v>
      </c>
      <c r="S99" s="132">
        <v>0</v>
      </c>
      <c r="T99" s="133">
        <f>S99*H99</f>
        <v>0</v>
      </c>
      <c r="AR99" s="134" t="s">
        <v>137</v>
      </c>
      <c r="AT99" s="134" t="s">
        <v>132</v>
      </c>
      <c r="AU99" s="134" t="s">
        <v>84</v>
      </c>
      <c r="AY99" s="13" t="s">
        <v>130</v>
      </c>
      <c r="BE99" s="135">
        <f>IF(N99="základní",J99,0)</f>
        <v>0</v>
      </c>
      <c r="BF99" s="135">
        <f>IF(N99="snížená",J99,0)</f>
        <v>0</v>
      </c>
      <c r="BG99" s="135">
        <f>IF(N99="zákl. přenesená",J99,0)</f>
        <v>0</v>
      </c>
      <c r="BH99" s="135">
        <f>IF(N99="sníž. přenesená",J99,0)</f>
        <v>0</v>
      </c>
      <c r="BI99" s="135">
        <f>IF(N99="nulová",J99,0)</f>
        <v>0</v>
      </c>
      <c r="BJ99" s="13" t="s">
        <v>82</v>
      </c>
      <c r="BK99" s="135">
        <f>ROUND(I99*H99,2)</f>
        <v>0</v>
      </c>
      <c r="BL99" s="13" t="s">
        <v>137</v>
      </c>
      <c r="BM99" s="134" t="s">
        <v>170</v>
      </c>
    </row>
    <row r="100" spans="2:65" s="1" customFormat="1" ht="11.25">
      <c r="B100" s="28"/>
      <c r="D100" s="136" t="s">
        <v>139</v>
      </c>
      <c r="F100" s="137" t="s">
        <v>171</v>
      </c>
      <c r="I100" s="138"/>
      <c r="L100" s="28"/>
      <c r="M100" s="139"/>
      <c r="T100" s="49"/>
      <c r="AT100" s="13" t="s">
        <v>139</v>
      </c>
      <c r="AU100" s="13" t="s">
        <v>84</v>
      </c>
    </row>
    <row r="101" spans="2:65" s="1" customFormat="1" ht="24.2" customHeight="1">
      <c r="B101" s="28"/>
      <c r="C101" s="123" t="s">
        <v>172</v>
      </c>
      <c r="D101" s="123" t="s">
        <v>132</v>
      </c>
      <c r="E101" s="124" t="s">
        <v>173</v>
      </c>
      <c r="F101" s="125" t="s">
        <v>174</v>
      </c>
      <c r="G101" s="126" t="s">
        <v>175</v>
      </c>
      <c r="H101" s="127">
        <v>61.776000000000003</v>
      </c>
      <c r="I101" s="128"/>
      <c r="J101" s="129">
        <f>ROUND(I101*H101,2)</f>
        <v>0</v>
      </c>
      <c r="K101" s="125" t="s">
        <v>136</v>
      </c>
      <c r="L101" s="28"/>
      <c r="M101" s="130" t="s">
        <v>19</v>
      </c>
      <c r="N101" s="131" t="s">
        <v>45</v>
      </c>
      <c r="P101" s="132">
        <f>O101*H101</f>
        <v>0</v>
      </c>
      <c r="Q101" s="132">
        <v>0</v>
      </c>
      <c r="R101" s="132">
        <f>Q101*H101</f>
        <v>0</v>
      </c>
      <c r="S101" s="132">
        <v>0</v>
      </c>
      <c r="T101" s="133">
        <f>S101*H101</f>
        <v>0</v>
      </c>
      <c r="AR101" s="134" t="s">
        <v>137</v>
      </c>
      <c r="AT101" s="134" t="s">
        <v>132</v>
      </c>
      <c r="AU101" s="134" t="s">
        <v>84</v>
      </c>
      <c r="AY101" s="13" t="s">
        <v>130</v>
      </c>
      <c r="BE101" s="135">
        <f>IF(N101="základní",J101,0)</f>
        <v>0</v>
      </c>
      <c r="BF101" s="135">
        <f>IF(N101="snížená",J101,0)</f>
        <v>0</v>
      </c>
      <c r="BG101" s="135">
        <f>IF(N101="zákl. přenesená",J101,0)</f>
        <v>0</v>
      </c>
      <c r="BH101" s="135">
        <f>IF(N101="sníž. přenesená",J101,0)</f>
        <v>0</v>
      </c>
      <c r="BI101" s="135">
        <f>IF(N101="nulová",J101,0)</f>
        <v>0</v>
      </c>
      <c r="BJ101" s="13" t="s">
        <v>82</v>
      </c>
      <c r="BK101" s="135">
        <f>ROUND(I101*H101,2)</f>
        <v>0</v>
      </c>
      <c r="BL101" s="13" t="s">
        <v>137</v>
      </c>
      <c r="BM101" s="134" t="s">
        <v>176</v>
      </c>
    </row>
    <row r="102" spans="2:65" s="1" customFormat="1" ht="11.25">
      <c r="B102" s="28"/>
      <c r="D102" s="136" t="s">
        <v>139</v>
      </c>
      <c r="F102" s="137" t="s">
        <v>177</v>
      </c>
      <c r="I102" s="138"/>
      <c r="L102" s="28"/>
      <c r="M102" s="139"/>
      <c r="T102" s="49"/>
      <c r="AT102" s="13" t="s">
        <v>139</v>
      </c>
      <c r="AU102" s="13" t="s">
        <v>84</v>
      </c>
    </row>
    <row r="103" spans="2:65" s="1" customFormat="1" ht="24.2" customHeight="1">
      <c r="B103" s="28"/>
      <c r="C103" s="123" t="s">
        <v>178</v>
      </c>
      <c r="D103" s="123" t="s">
        <v>132</v>
      </c>
      <c r="E103" s="124" t="s">
        <v>179</v>
      </c>
      <c r="F103" s="125" t="s">
        <v>180</v>
      </c>
      <c r="G103" s="126" t="s">
        <v>135</v>
      </c>
      <c r="H103" s="127">
        <v>257.39999999999998</v>
      </c>
      <c r="I103" s="128"/>
      <c r="J103" s="129">
        <f>ROUND(I103*H103,2)</f>
        <v>0</v>
      </c>
      <c r="K103" s="125" t="s">
        <v>136</v>
      </c>
      <c r="L103" s="28"/>
      <c r="M103" s="130" t="s">
        <v>19</v>
      </c>
      <c r="N103" s="131" t="s">
        <v>45</v>
      </c>
      <c r="P103" s="132">
        <f>O103*H103</f>
        <v>0</v>
      </c>
      <c r="Q103" s="132">
        <v>0</v>
      </c>
      <c r="R103" s="132">
        <f>Q103*H103</f>
        <v>0</v>
      </c>
      <c r="S103" s="132">
        <v>0</v>
      </c>
      <c r="T103" s="133">
        <f>S103*H103</f>
        <v>0</v>
      </c>
      <c r="AR103" s="134" t="s">
        <v>137</v>
      </c>
      <c r="AT103" s="134" t="s">
        <v>132</v>
      </c>
      <c r="AU103" s="134" t="s">
        <v>84</v>
      </c>
      <c r="AY103" s="13" t="s">
        <v>130</v>
      </c>
      <c r="BE103" s="135">
        <f>IF(N103="základní",J103,0)</f>
        <v>0</v>
      </c>
      <c r="BF103" s="135">
        <f>IF(N103="snížená",J103,0)</f>
        <v>0</v>
      </c>
      <c r="BG103" s="135">
        <f>IF(N103="zákl. přenesená",J103,0)</f>
        <v>0</v>
      </c>
      <c r="BH103" s="135">
        <f>IF(N103="sníž. přenesená",J103,0)</f>
        <v>0</v>
      </c>
      <c r="BI103" s="135">
        <f>IF(N103="nulová",J103,0)</f>
        <v>0</v>
      </c>
      <c r="BJ103" s="13" t="s">
        <v>82</v>
      </c>
      <c r="BK103" s="135">
        <f>ROUND(I103*H103,2)</f>
        <v>0</v>
      </c>
      <c r="BL103" s="13" t="s">
        <v>137</v>
      </c>
      <c r="BM103" s="134" t="s">
        <v>181</v>
      </c>
    </row>
    <row r="104" spans="2:65" s="1" customFormat="1" ht="11.25">
      <c r="B104" s="28"/>
      <c r="D104" s="136" t="s">
        <v>139</v>
      </c>
      <c r="F104" s="137" t="s">
        <v>182</v>
      </c>
      <c r="I104" s="138"/>
      <c r="L104" s="28"/>
      <c r="M104" s="139"/>
      <c r="T104" s="49"/>
      <c r="AT104" s="13" t="s">
        <v>139</v>
      </c>
      <c r="AU104" s="13" t="s">
        <v>84</v>
      </c>
    </row>
    <row r="105" spans="2:65" s="1" customFormat="1" ht="24.2" customHeight="1">
      <c r="B105" s="28"/>
      <c r="C105" s="123" t="s">
        <v>183</v>
      </c>
      <c r="D105" s="123" t="s">
        <v>132</v>
      </c>
      <c r="E105" s="124" t="s">
        <v>184</v>
      </c>
      <c r="F105" s="125" t="s">
        <v>185</v>
      </c>
      <c r="G105" s="126" t="s">
        <v>135</v>
      </c>
      <c r="H105" s="127">
        <v>257.39999999999998</v>
      </c>
      <c r="I105" s="128"/>
      <c r="J105" s="129">
        <f>ROUND(I105*H105,2)</f>
        <v>0</v>
      </c>
      <c r="K105" s="125" t="s">
        <v>136</v>
      </c>
      <c r="L105" s="28"/>
      <c r="M105" s="130" t="s">
        <v>19</v>
      </c>
      <c r="N105" s="131" t="s">
        <v>45</v>
      </c>
      <c r="P105" s="132">
        <f>O105*H105</f>
        <v>0</v>
      </c>
      <c r="Q105" s="132">
        <v>0</v>
      </c>
      <c r="R105" s="132">
        <f>Q105*H105</f>
        <v>0</v>
      </c>
      <c r="S105" s="132">
        <v>0</v>
      </c>
      <c r="T105" s="133">
        <f>S105*H105</f>
        <v>0</v>
      </c>
      <c r="AR105" s="134" t="s">
        <v>137</v>
      </c>
      <c r="AT105" s="134" t="s">
        <v>132</v>
      </c>
      <c r="AU105" s="134" t="s">
        <v>84</v>
      </c>
      <c r="AY105" s="13" t="s">
        <v>130</v>
      </c>
      <c r="BE105" s="135">
        <f>IF(N105="základní",J105,0)</f>
        <v>0</v>
      </c>
      <c r="BF105" s="135">
        <f>IF(N105="snížená",J105,0)</f>
        <v>0</v>
      </c>
      <c r="BG105" s="135">
        <f>IF(N105="zákl. přenesená",J105,0)</f>
        <v>0</v>
      </c>
      <c r="BH105" s="135">
        <f>IF(N105="sníž. přenesená",J105,0)</f>
        <v>0</v>
      </c>
      <c r="BI105" s="135">
        <f>IF(N105="nulová",J105,0)</f>
        <v>0</v>
      </c>
      <c r="BJ105" s="13" t="s">
        <v>82</v>
      </c>
      <c r="BK105" s="135">
        <f>ROUND(I105*H105,2)</f>
        <v>0</v>
      </c>
      <c r="BL105" s="13" t="s">
        <v>137</v>
      </c>
      <c r="BM105" s="134" t="s">
        <v>186</v>
      </c>
    </row>
    <row r="106" spans="2:65" s="1" customFormat="1" ht="11.25">
      <c r="B106" s="28"/>
      <c r="D106" s="136" t="s">
        <v>139</v>
      </c>
      <c r="F106" s="137" t="s">
        <v>187</v>
      </c>
      <c r="I106" s="138"/>
      <c r="L106" s="28"/>
      <c r="M106" s="139"/>
      <c r="T106" s="49"/>
      <c r="AT106" s="13" t="s">
        <v>139</v>
      </c>
      <c r="AU106" s="13" t="s">
        <v>84</v>
      </c>
    </row>
    <row r="107" spans="2:65" s="1" customFormat="1" ht="16.5" customHeight="1">
      <c r="B107" s="28"/>
      <c r="C107" s="123" t="s">
        <v>188</v>
      </c>
      <c r="D107" s="123" t="s">
        <v>132</v>
      </c>
      <c r="E107" s="124" t="s">
        <v>189</v>
      </c>
      <c r="F107" s="125" t="s">
        <v>190</v>
      </c>
      <c r="G107" s="126" t="s">
        <v>135</v>
      </c>
      <c r="H107" s="127">
        <v>296.01</v>
      </c>
      <c r="I107" s="128"/>
      <c r="J107" s="129">
        <f>ROUND(I107*H107,2)</f>
        <v>0</v>
      </c>
      <c r="K107" s="125" t="s">
        <v>136</v>
      </c>
      <c r="L107" s="28"/>
      <c r="M107" s="130" t="s">
        <v>19</v>
      </c>
      <c r="N107" s="131" t="s">
        <v>45</v>
      </c>
      <c r="P107" s="132">
        <f>O107*H107</f>
        <v>0</v>
      </c>
      <c r="Q107" s="132">
        <v>4.6749999999999998E-4</v>
      </c>
      <c r="R107" s="132">
        <f>Q107*H107</f>
        <v>0.13838467499999998</v>
      </c>
      <c r="S107" s="132">
        <v>0</v>
      </c>
      <c r="T107" s="133">
        <f>S107*H107</f>
        <v>0</v>
      </c>
      <c r="AR107" s="134" t="s">
        <v>137</v>
      </c>
      <c r="AT107" s="134" t="s">
        <v>132</v>
      </c>
      <c r="AU107" s="134" t="s">
        <v>84</v>
      </c>
      <c r="AY107" s="13" t="s">
        <v>130</v>
      </c>
      <c r="BE107" s="135">
        <f>IF(N107="základní",J107,0)</f>
        <v>0</v>
      </c>
      <c r="BF107" s="135">
        <f>IF(N107="snížená",J107,0)</f>
        <v>0</v>
      </c>
      <c r="BG107" s="135">
        <f>IF(N107="zákl. přenesená",J107,0)</f>
        <v>0</v>
      </c>
      <c r="BH107" s="135">
        <f>IF(N107="sníž. přenesená",J107,0)</f>
        <v>0</v>
      </c>
      <c r="BI107" s="135">
        <f>IF(N107="nulová",J107,0)</f>
        <v>0</v>
      </c>
      <c r="BJ107" s="13" t="s">
        <v>82</v>
      </c>
      <c r="BK107" s="135">
        <f>ROUND(I107*H107,2)</f>
        <v>0</v>
      </c>
      <c r="BL107" s="13" t="s">
        <v>137</v>
      </c>
      <c r="BM107" s="134" t="s">
        <v>191</v>
      </c>
    </row>
    <row r="108" spans="2:65" s="1" customFormat="1" ht="11.25">
      <c r="B108" s="28"/>
      <c r="D108" s="136" t="s">
        <v>139</v>
      </c>
      <c r="F108" s="137" t="s">
        <v>192</v>
      </c>
      <c r="I108" s="138"/>
      <c r="L108" s="28"/>
      <c r="M108" s="139"/>
      <c r="T108" s="49"/>
      <c r="AT108" s="13" t="s">
        <v>139</v>
      </c>
      <c r="AU108" s="13" t="s">
        <v>84</v>
      </c>
    </row>
    <row r="109" spans="2:65" s="1" customFormat="1" ht="24.2" customHeight="1">
      <c r="B109" s="28"/>
      <c r="C109" s="123" t="s">
        <v>8</v>
      </c>
      <c r="D109" s="123" t="s">
        <v>132</v>
      </c>
      <c r="E109" s="124" t="s">
        <v>193</v>
      </c>
      <c r="F109" s="125" t="s">
        <v>194</v>
      </c>
      <c r="G109" s="126" t="s">
        <v>135</v>
      </c>
      <c r="H109" s="127">
        <v>257.39999999999998</v>
      </c>
      <c r="I109" s="128"/>
      <c r="J109" s="129">
        <f>ROUND(I109*H109,2)</f>
        <v>0</v>
      </c>
      <c r="K109" s="125" t="s">
        <v>136</v>
      </c>
      <c r="L109" s="28"/>
      <c r="M109" s="130" t="s">
        <v>19</v>
      </c>
      <c r="N109" s="131" t="s">
        <v>45</v>
      </c>
      <c r="P109" s="132">
        <f>O109*H109</f>
        <v>0</v>
      </c>
      <c r="Q109" s="132">
        <v>0</v>
      </c>
      <c r="R109" s="132">
        <f>Q109*H109</f>
        <v>0</v>
      </c>
      <c r="S109" s="132">
        <v>0</v>
      </c>
      <c r="T109" s="133">
        <f>S109*H109</f>
        <v>0</v>
      </c>
      <c r="AR109" s="134" t="s">
        <v>137</v>
      </c>
      <c r="AT109" s="134" t="s">
        <v>132</v>
      </c>
      <c r="AU109" s="134" t="s">
        <v>84</v>
      </c>
      <c r="AY109" s="13" t="s">
        <v>130</v>
      </c>
      <c r="BE109" s="135">
        <f>IF(N109="základní",J109,0)</f>
        <v>0</v>
      </c>
      <c r="BF109" s="135">
        <f>IF(N109="snížená",J109,0)</f>
        <v>0</v>
      </c>
      <c r="BG109" s="135">
        <f>IF(N109="zákl. přenesená",J109,0)</f>
        <v>0</v>
      </c>
      <c r="BH109" s="135">
        <f>IF(N109="sníž. přenesená",J109,0)</f>
        <v>0</v>
      </c>
      <c r="BI109" s="135">
        <f>IF(N109="nulová",J109,0)</f>
        <v>0</v>
      </c>
      <c r="BJ109" s="13" t="s">
        <v>82</v>
      </c>
      <c r="BK109" s="135">
        <f>ROUND(I109*H109,2)</f>
        <v>0</v>
      </c>
      <c r="BL109" s="13" t="s">
        <v>137</v>
      </c>
      <c r="BM109" s="134" t="s">
        <v>195</v>
      </c>
    </row>
    <row r="110" spans="2:65" s="1" customFormat="1" ht="11.25">
      <c r="B110" s="28"/>
      <c r="D110" s="136" t="s">
        <v>139</v>
      </c>
      <c r="F110" s="137" t="s">
        <v>196</v>
      </c>
      <c r="I110" s="138"/>
      <c r="L110" s="28"/>
      <c r="M110" s="139"/>
      <c r="T110" s="49"/>
      <c r="AT110" s="13" t="s">
        <v>139</v>
      </c>
      <c r="AU110" s="13" t="s">
        <v>84</v>
      </c>
    </row>
    <row r="111" spans="2:65" s="1" customFormat="1" ht="21.75" customHeight="1">
      <c r="B111" s="28"/>
      <c r="C111" s="123" t="s">
        <v>197</v>
      </c>
      <c r="D111" s="123" t="s">
        <v>132</v>
      </c>
      <c r="E111" s="124" t="s">
        <v>198</v>
      </c>
      <c r="F111" s="125" t="s">
        <v>199</v>
      </c>
      <c r="G111" s="126" t="s">
        <v>135</v>
      </c>
      <c r="H111" s="127">
        <v>257.39999999999998</v>
      </c>
      <c r="I111" s="128"/>
      <c r="J111" s="129">
        <f>ROUND(I111*H111,2)</f>
        <v>0</v>
      </c>
      <c r="K111" s="125" t="s">
        <v>136</v>
      </c>
      <c r="L111" s="28"/>
      <c r="M111" s="130" t="s">
        <v>19</v>
      </c>
      <c r="N111" s="131" t="s">
        <v>45</v>
      </c>
      <c r="P111" s="132">
        <f>O111*H111</f>
        <v>0</v>
      </c>
      <c r="Q111" s="132">
        <v>0</v>
      </c>
      <c r="R111" s="132">
        <f>Q111*H111</f>
        <v>0</v>
      </c>
      <c r="S111" s="132">
        <v>0</v>
      </c>
      <c r="T111" s="133">
        <f>S111*H111</f>
        <v>0</v>
      </c>
      <c r="AR111" s="134" t="s">
        <v>137</v>
      </c>
      <c r="AT111" s="134" t="s">
        <v>132</v>
      </c>
      <c r="AU111" s="134" t="s">
        <v>84</v>
      </c>
      <c r="AY111" s="13" t="s">
        <v>130</v>
      </c>
      <c r="BE111" s="135">
        <f>IF(N111="základní",J111,0)</f>
        <v>0</v>
      </c>
      <c r="BF111" s="135">
        <f>IF(N111="snížená",J111,0)</f>
        <v>0</v>
      </c>
      <c r="BG111" s="135">
        <f>IF(N111="zákl. přenesená",J111,0)</f>
        <v>0</v>
      </c>
      <c r="BH111" s="135">
        <f>IF(N111="sníž. přenesená",J111,0)</f>
        <v>0</v>
      </c>
      <c r="BI111" s="135">
        <f>IF(N111="nulová",J111,0)</f>
        <v>0</v>
      </c>
      <c r="BJ111" s="13" t="s">
        <v>82</v>
      </c>
      <c r="BK111" s="135">
        <f>ROUND(I111*H111,2)</f>
        <v>0</v>
      </c>
      <c r="BL111" s="13" t="s">
        <v>137</v>
      </c>
      <c r="BM111" s="134" t="s">
        <v>200</v>
      </c>
    </row>
    <row r="112" spans="2:65" s="1" customFormat="1" ht="11.25">
      <c r="B112" s="28"/>
      <c r="D112" s="136" t="s">
        <v>139</v>
      </c>
      <c r="F112" s="137" t="s">
        <v>201</v>
      </c>
      <c r="I112" s="138"/>
      <c r="L112" s="28"/>
      <c r="M112" s="139"/>
      <c r="T112" s="49"/>
      <c r="AT112" s="13" t="s">
        <v>139</v>
      </c>
      <c r="AU112" s="13" t="s">
        <v>84</v>
      </c>
    </row>
    <row r="113" spans="2:65" s="1" customFormat="1" ht="37.9" customHeight="1">
      <c r="B113" s="28"/>
      <c r="C113" s="123" t="s">
        <v>202</v>
      </c>
      <c r="D113" s="123" t="s">
        <v>132</v>
      </c>
      <c r="E113" s="124" t="s">
        <v>203</v>
      </c>
      <c r="F113" s="125" t="s">
        <v>204</v>
      </c>
      <c r="G113" s="126" t="s">
        <v>135</v>
      </c>
      <c r="H113" s="127">
        <v>257.39999999999998</v>
      </c>
      <c r="I113" s="128"/>
      <c r="J113" s="129">
        <f>ROUND(I113*H113,2)</f>
        <v>0</v>
      </c>
      <c r="K113" s="125" t="s">
        <v>136</v>
      </c>
      <c r="L113" s="28"/>
      <c r="M113" s="130" t="s">
        <v>19</v>
      </c>
      <c r="N113" s="131" t="s">
        <v>45</v>
      </c>
      <c r="P113" s="132">
        <f>O113*H113</f>
        <v>0</v>
      </c>
      <c r="Q113" s="132">
        <v>8.9219999999999994E-2</v>
      </c>
      <c r="R113" s="132">
        <f>Q113*H113</f>
        <v>22.965227999999996</v>
      </c>
      <c r="S113" s="132">
        <v>0</v>
      </c>
      <c r="T113" s="133">
        <f>S113*H113</f>
        <v>0</v>
      </c>
      <c r="AR113" s="134" t="s">
        <v>137</v>
      </c>
      <c r="AT113" s="134" t="s">
        <v>132</v>
      </c>
      <c r="AU113" s="134" t="s">
        <v>84</v>
      </c>
      <c r="AY113" s="13" t="s">
        <v>130</v>
      </c>
      <c r="BE113" s="135">
        <f>IF(N113="základní",J113,0)</f>
        <v>0</v>
      </c>
      <c r="BF113" s="135">
        <f>IF(N113="snížená",J113,0)</f>
        <v>0</v>
      </c>
      <c r="BG113" s="135">
        <f>IF(N113="zákl. přenesená",J113,0)</f>
        <v>0</v>
      </c>
      <c r="BH113" s="135">
        <f>IF(N113="sníž. přenesená",J113,0)</f>
        <v>0</v>
      </c>
      <c r="BI113" s="135">
        <f>IF(N113="nulová",J113,0)</f>
        <v>0</v>
      </c>
      <c r="BJ113" s="13" t="s">
        <v>82</v>
      </c>
      <c r="BK113" s="135">
        <f>ROUND(I113*H113,2)</f>
        <v>0</v>
      </c>
      <c r="BL113" s="13" t="s">
        <v>137</v>
      </c>
      <c r="BM113" s="134" t="s">
        <v>205</v>
      </c>
    </row>
    <row r="114" spans="2:65" s="1" customFormat="1" ht="11.25">
      <c r="B114" s="28"/>
      <c r="D114" s="136" t="s">
        <v>139</v>
      </c>
      <c r="F114" s="137" t="s">
        <v>206</v>
      </c>
      <c r="I114" s="138"/>
      <c r="L114" s="28"/>
      <c r="M114" s="139"/>
      <c r="T114" s="49"/>
      <c r="AT114" s="13" t="s">
        <v>139</v>
      </c>
      <c r="AU114" s="13" t="s">
        <v>84</v>
      </c>
    </row>
    <row r="115" spans="2:65" s="1" customFormat="1" ht="16.5" customHeight="1">
      <c r="B115" s="28"/>
      <c r="C115" s="140" t="s">
        <v>207</v>
      </c>
      <c r="D115" s="140" t="s">
        <v>208</v>
      </c>
      <c r="E115" s="141" t="s">
        <v>209</v>
      </c>
      <c r="F115" s="142" t="s">
        <v>210</v>
      </c>
      <c r="G115" s="143" t="s">
        <v>135</v>
      </c>
      <c r="H115" s="144">
        <v>270.27</v>
      </c>
      <c r="I115" s="145"/>
      <c r="J115" s="146">
        <f>ROUND(I115*H115,2)</f>
        <v>0</v>
      </c>
      <c r="K115" s="142" t="s">
        <v>136</v>
      </c>
      <c r="L115" s="147"/>
      <c r="M115" s="148" t="s">
        <v>19</v>
      </c>
      <c r="N115" s="149" t="s">
        <v>45</v>
      </c>
      <c r="P115" s="132">
        <f>O115*H115</f>
        <v>0</v>
      </c>
      <c r="Q115" s="132">
        <v>0.113</v>
      </c>
      <c r="R115" s="132">
        <f>Q115*H115</f>
        <v>30.540509999999998</v>
      </c>
      <c r="S115" s="132">
        <v>0</v>
      </c>
      <c r="T115" s="133">
        <f>S115*H115</f>
        <v>0</v>
      </c>
      <c r="AR115" s="134" t="s">
        <v>172</v>
      </c>
      <c r="AT115" s="134" t="s">
        <v>208</v>
      </c>
      <c r="AU115" s="134" t="s">
        <v>84</v>
      </c>
      <c r="AY115" s="13" t="s">
        <v>130</v>
      </c>
      <c r="BE115" s="135">
        <f>IF(N115="základní",J115,0)</f>
        <v>0</v>
      </c>
      <c r="BF115" s="135">
        <f>IF(N115="snížená",J115,0)</f>
        <v>0</v>
      </c>
      <c r="BG115" s="135">
        <f>IF(N115="zákl. přenesená",J115,0)</f>
        <v>0</v>
      </c>
      <c r="BH115" s="135">
        <f>IF(N115="sníž. přenesená",J115,0)</f>
        <v>0</v>
      </c>
      <c r="BI115" s="135">
        <f>IF(N115="nulová",J115,0)</f>
        <v>0</v>
      </c>
      <c r="BJ115" s="13" t="s">
        <v>82</v>
      </c>
      <c r="BK115" s="135">
        <f>ROUND(I115*H115,2)</f>
        <v>0</v>
      </c>
      <c r="BL115" s="13" t="s">
        <v>137</v>
      </c>
      <c r="BM115" s="134" t="s">
        <v>211</v>
      </c>
    </row>
    <row r="116" spans="2:65" s="1" customFormat="1" ht="24.2" customHeight="1">
      <c r="B116" s="28"/>
      <c r="C116" s="123" t="s">
        <v>212</v>
      </c>
      <c r="D116" s="123" t="s">
        <v>132</v>
      </c>
      <c r="E116" s="124" t="s">
        <v>213</v>
      </c>
      <c r="F116" s="125" t="s">
        <v>214</v>
      </c>
      <c r="G116" s="126" t="s">
        <v>215</v>
      </c>
      <c r="H116" s="127">
        <v>108</v>
      </c>
      <c r="I116" s="128"/>
      <c r="J116" s="129">
        <f>ROUND(I116*H116,2)</f>
        <v>0</v>
      </c>
      <c r="K116" s="125" t="s">
        <v>136</v>
      </c>
      <c r="L116" s="28"/>
      <c r="M116" s="130" t="s">
        <v>19</v>
      </c>
      <c r="N116" s="131" t="s">
        <v>45</v>
      </c>
      <c r="P116" s="132">
        <f>O116*H116</f>
        <v>0</v>
      </c>
      <c r="Q116" s="132">
        <v>8.5307999999999995E-2</v>
      </c>
      <c r="R116" s="132">
        <f>Q116*H116</f>
        <v>9.2132639999999988</v>
      </c>
      <c r="S116" s="132">
        <v>0</v>
      </c>
      <c r="T116" s="133">
        <f>S116*H116</f>
        <v>0</v>
      </c>
      <c r="AR116" s="134" t="s">
        <v>137</v>
      </c>
      <c r="AT116" s="134" t="s">
        <v>132</v>
      </c>
      <c r="AU116" s="134" t="s">
        <v>84</v>
      </c>
      <c r="AY116" s="13" t="s">
        <v>130</v>
      </c>
      <c r="BE116" s="135">
        <f>IF(N116="základní",J116,0)</f>
        <v>0</v>
      </c>
      <c r="BF116" s="135">
        <f>IF(N116="snížená",J116,0)</f>
        <v>0</v>
      </c>
      <c r="BG116" s="135">
        <f>IF(N116="zákl. přenesená",J116,0)</f>
        <v>0</v>
      </c>
      <c r="BH116" s="135">
        <f>IF(N116="sníž. přenesená",J116,0)</f>
        <v>0</v>
      </c>
      <c r="BI116" s="135">
        <f>IF(N116="nulová",J116,0)</f>
        <v>0</v>
      </c>
      <c r="BJ116" s="13" t="s">
        <v>82</v>
      </c>
      <c r="BK116" s="135">
        <f>ROUND(I116*H116,2)</f>
        <v>0</v>
      </c>
      <c r="BL116" s="13" t="s">
        <v>137</v>
      </c>
      <c r="BM116" s="134" t="s">
        <v>216</v>
      </c>
    </row>
    <row r="117" spans="2:65" s="1" customFormat="1" ht="11.25">
      <c r="B117" s="28"/>
      <c r="D117" s="136" t="s">
        <v>139</v>
      </c>
      <c r="F117" s="137" t="s">
        <v>217</v>
      </c>
      <c r="I117" s="138"/>
      <c r="L117" s="28"/>
      <c r="M117" s="139"/>
      <c r="T117" s="49"/>
      <c r="AT117" s="13" t="s">
        <v>139</v>
      </c>
      <c r="AU117" s="13" t="s">
        <v>84</v>
      </c>
    </row>
    <row r="118" spans="2:65" s="1" customFormat="1" ht="16.5" customHeight="1">
      <c r="B118" s="28"/>
      <c r="C118" s="140" t="s">
        <v>218</v>
      </c>
      <c r="D118" s="140" t="s">
        <v>208</v>
      </c>
      <c r="E118" s="141" t="s">
        <v>219</v>
      </c>
      <c r="F118" s="142" t="s">
        <v>220</v>
      </c>
      <c r="G118" s="143" t="s">
        <v>215</v>
      </c>
      <c r="H118" s="144">
        <v>113.4</v>
      </c>
      <c r="I118" s="145"/>
      <c r="J118" s="146">
        <f>ROUND(I118*H118,2)</f>
        <v>0</v>
      </c>
      <c r="K118" s="142" t="s">
        <v>136</v>
      </c>
      <c r="L118" s="147"/>
      <c r="M118" s="148" t="s">
        <v>19</v>
      </c>
      <c r="N118" s="149" t="s">
        <v>45</v>
      </c>
      <c r="P118" s="132">
        <f>O118*H118</f>
        <v>0</v>
      </c>
      <c r="Q118" s="132">
        <v>2.1999999999999999E-2</v>
      </c>
      <c r="R118" s="132">
        <f>Q118*H118</f>
        <v>2.4948000000000001</v>
      </c>
      <c r="S118" s="132">
        <v>0</v>
      </c>
      <c r="T118" s="133">
        <f>S118*H118</f>
        <v>0</v>
      </c>
      <c r="AR118" s="134" t="s">
        <v>172</v>
      </c>
      <c r="AT118" s="134" t="s">
        <v>208</v>
      </c>
      <c r="AU118" s="134" t="s">
        <v>84</v>
      </c>
      <c r="AY118" s="13" t="s">
        <v>130</v>
      </c>
      <c r="BE118" s="135">
        <f>IF(N118="základní",J118,0)</f>
        <v>0</v>
      </c>
      <c r="BF118" s="135">
        <f>IF(N118="snížená",J118,0)</f>
        <v>0</v>
      </c>
      <c r="BG118" s="135">
        <f>IF(N118="zákl. přenesená",J118,0)</f>
        <v>0</v>
      </c>
      <c r="BH118" s="135">
        <f>IF(N118="sníž. přenesená",J118,0)</f>
        <v>0</v>
      </c>
      <c r="BI118" s="135">
        <f>IF(N118="nulová",J118,0)</f>
        <v>0</v>
      </c>
      <c r="BJ118" s="13" t="s">
        <v>82</v>
      </c>
      <c r="BK118" s="135">
        <f>ROUND(I118*H118,2)</f>
        <v>0</v>
      </c>
      <c r="BL118" s="13" t="s">
        <v>137</v>
      </c>
      <c r="BM118" s="134" t="s">
        <v>221</v>
      </c>
    </row>
    <row r="119" spans="2:65" s="11" customFormat="1" ht="22.9" customHeight="1">
      <c r="B119" s="111"/>
      <c r="D119" s="112" t="s">
        <v>73</v>
      </c>
      <c r="E119" s="121" t="s">
        <v>222</v>
      </c>
      <c r="F119" s="121" t="s">
        <v>223</v>
      </c>
      <c r="I119" s="114"/>
      <c r="J119" s="122">
        <f>BK119</f>
        <v>0</v>
      </c>
      <c r="L119" s="111"/>
      <c r="M119" s="116"/>
      <c r="P119" s="117">
        <f>SUM(P120:P121)</f>
        <v>0</v>
      </c>
      <c r="R119" s="117">
        <f>SUM(R120:R121)</f>
        <v>0</v>
      </c>
      <c r="T119" s="118">
        <f>SUM(T120:T121)</f>
        <v>0</v>
      </c>
      <c r="AR119" s="112" t="s">
        <v>82</v>
      </c>
      <c r="AT119" s="119" t="s">
        <v>73</v>
      </c>
      <c r="AU119" s="119" t="s">
        <v>82</v>
      </c>
      <c r="AY119" s="112" t="s">
        <v>130</v>
      </c>
      <c r="BK119" s="120">
        <f>SUM(BK120:BK121)</f>
        <v>0</v>
      </c>
    </row>
    <row r="120" spans="2:65" s="1" customFormat="1" ht="24.2" customHeight="1">
      <c r="B120" s="28"/>
      <c r="C120" s="123" t="s">
        <v>224</v>
      </c>
      <c r="D120" s="123" t="s">
        <v>132</v>
      </c>
      <c r="E120" s="124" t="s">
        <v>225</v>
      </c>
      <c r="F120" s="125" t="s">
        <v>226</v>
      </c>
      <c r="G120" s="126" t="s">
        <v>175</v>
      </c>
      <c r="H120" s="127">
        <v>65.352000000000004</v>
      </c>
      <c r="I120" s="128"/>
      <c r="J120" s="129">
        <f>ROUND(I120*H120,2)</f>
        <v>0</v>
      </c>
      <c r="K120" s="125" t="s">
        <v>136</v>
      </c>
      <c r="L120" s="28"/>
      <c r="M120" s="130" t="s">
        <v>19</v>
      </c>
      <c r="N120" s="131" t="s">
        <v>45</v>
      </c>
      <c r="P120" s="132">
        <f>O120*H120</f>
        <v>0</v>
      </c>
      <c r="Q120" s="132">
        <v>0</v>
      </c>
      <c r="R120" s="132">
        <f>Q120*H120</f>
        <v>0</v>
      </c>
      <c r="S120" s="132">
        <v>0</v>
      </c>
      <c r="T120" s="133">
        <f>S120*H120</f>
        <v>0</v>
      </c>
      <c r="AR120" s="134" t="s">
        <v>137</v>
      </c>
      <c r="AT120" s="134" t="s">
        <v>132</v>
      </c>
      <c r="AU120" s="134" t="s">
        <v>84</v>
      </c>
      <c r="AY120" s="13" t="s">
        <v>130</v>
      </c>
      <c r="BE120" s="135">
        <f>IF(N120="základní",J120,0)</f>
        <v>0</v>
      </c>
      <c r="BF120" s="135">
        <f>IF(N120="snížená",J120,0)</f>
        <v>0</v>
      </c>
      <c r="BG120" s="135">
        <f>IF(N120="zákl. přenesená",J120,0)</f>
        <v>0</v>
      </c>
      <c r="BH120" s="135">
        <f>IF(N120="sníž. přenesená",J120,0)</f>
        <v>0</v>
      </c>
      <c r="BI120" s="135">
        <f>IF(N120="nulová",J120,0)</f>
        <v>0</v>
      </c>
      <c r="BJ120" s="13" t="s">
        <v>82</v>
      </c>
      <c r="BK120" s="135">
        <f>ROUND(I120*H120,2)</f>
        <v>0</v>
      </c>
      <c r="BL120" s="13" t="s">
        <v>137</v>
      </c>
      <c r="BM120" s="134" t="s">
        <v>227</v>
      </c>
    </row>
    <row r="121" spans="2:65" s="1" customFormat="1" ht="11.25">
      <c r="B121" s="28"/>
      <c r="D121" s="136" t="s">
        <v>139</v>
      </c>
      <c r="F121" s="137" t="s">
        <v>228</v>
      </c>
      <c r="I121" s="138"/>
      <c r="L121" s="28"/>
      <c r="M121" s="150"/>
      <c r="N121" s="151"/>
      <c r="O121" s="151"/>
      <c r="P121" s="151"/>
      <c r="Q121" s="151"/>
      <c r="R121" s="151"/>
      <c r="S121" s="151"/>
      <c r="T121" s="152"/>
      <c r="AT121" s="13" t="s">
        <v>139</v>
      </c>
      <c r="AU121" s="13" t="s">
        <v>84</v>
      </c>
    </row>
    <row r="122" spans="2:65" s="1" customFormat="1" ht="6.95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28"/>
    </row>
  </sheetData>
  <sheetProtection algorithmName="SHA-512" hashValue="0m8TDq7oNoCHlxvTEGic+9/U5d6P/2NmlP0EDHcfJTdXv8Cp0bTxaYafgbjZaPJgmH4yhsWokoTOKiFe8SVIDQ==" saltValue="dIVmzVtw2bCDFhJkFRqu3opvP7pyvCjpkAo1ktUrfEybcnOfMJdadI9O1duZ/0ETS0snzum38Ce96PsDmavYHw==" spinCount="100000" sheet="1" objects="1" scenarios="1" formatColumns="0" formatRows="0" autoFilter="0"/>
  <autoFilter ref="C82:K121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100-000000000000}"/>
    <hyperlink ref="F89" r:id="rId2" xr:uid="{00000000-0004-0000-0100-000001000000}"/>
    <hyperlink ref="F92" r:id="rId3" xr:uid="{00000000-0004-0000-0100-000002000000}"/>
    <hyperlink ref="F94" r:id="rId4" xr:uid="{00000000-0004-0000-0100-000003000000}"/>
    <hyperlink ref="F96" r:id="rId5" xr:uid="{00000000-0004-0000-0100-000004000000}"/>
    <hyperlink ref="F98" r:id="rId6" xr:uid="{00000000-0004-0000-0100-000005000000}"/>
    <hyperlink ref="F100" r:id="rId7" xr:uid="{00000000-0004-0000-0100-000006000000}"/>
    <hyperlink ref="F102" r:id="rId8" xr:uid="{00000000-0004-0000-0100-000007000000}"/>
    <hyperlink ref="F104" r:id="rId9" xr:uid="{00000000-0004-0000-0100-000008000000}"/>
    <hyperlink ref="F106" r:id="rId10" xr:uid="{00000000-0004-0000-0100-000009000000}"/>
    <hyperlink ref="F108" r:id="rId11" xr:uid="{00000000-0004-0000-0100-00000A000000}"/>
    <hyperlink ref="F110" r:id="rId12" xr:uid="{00000000-0004-0000-0100-00000B000000}"/>
    <hyperlink ref="F112" r:id="rId13" xr:uid="{00000000-0004-0000-0100-00000C000000}"/>
    <hyperlink ref="F114" r:id="rId14" xr:uid="{00000000-0004-0000-0100-00000D000000}"/>
    <hyperlink ref="F117" r:id="rId15" xr:uid="{00000000-0004-0000-0100-00000E000000}"/>
    <hyperlink ref="F121" r:id="rId16" xr:uid="{00000000-0004-0000-01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3" t="s">
        <v>87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103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1" t="str">
        <f>'Rekapitulace stavby'!K6</f>
        <v>SK Modřany-  hrací plocha</v>
      </c>
      <c r="F7" s="192"/>
      <c r="G7" s="192"/>
      <c r="H7" s="192"/>
      <c r="L7" s="16"/>
    </row>
    <row r="8" spans="2:46" s="1" customFormat="1" ht="12" customHeight="1">
      <c r="B8" s="28"/>
      <c r="D8" s="23" t="s">
        <v>104</v>
      </c>
      <c r="L8" s="28"/>
    </row>
    <row r="9" spans="2:46" s="1" customFormat="1" ht="16.5" customHeight="1">
      <c r="B9" s="28"/>
      <c r="E9" s="154" t="s">
        <v>229</v>
      </c>
      <c r="F9" s="193"/>
      <c r="G9" s="193"/>
      <c r="H9" s="193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21. 7. 2025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customHeight="1">
      <c r="B15" s="28"/>
      <c r="E15" s="21" t="s">
        <v>28</v>
      </c>
      <c r="I15" s="23" t="s">
        <v>29</v>
      </c>
      <c r="J15" s="21" t="s">
        <v>19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4" t="str">
        <f>'Rekapitulace stavby'!E14</f>
        <v>Vyplň údaj</v>
      </c>
      <c r="F18" s="175"/>
      <c r="G18" s="175"/>
      <c r="H18" s="175"/>
      <c r="I18" s="23" t="s">
        <v>29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26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29</v>
      </c>
      <c r="J21" s="21" t="s">
        <v>19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71.25" customHeight="1">
      <c r="B27" s="82"/>
      <c r="E27" s="180" t="s">
        <v>106</v>
      </c>
      <c r="F27" s="180"/>
      <c r="G27" s="180"/>
      <c r="H27" s="180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40</v>
      </c>
      <c r="J30" s="59">
        <f>ROUND(J87,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48" t="s">
        <v>44</v>
      </c>
      <c r="E33" s="23" t="s">
        <v>45</v>
      </c>
      <c r="F33" s="84">
        <f>ROUND((SUM(BE87:BE117)),  2)</f>
        <v>0</v>
      </c>
      <c r="I33" s="85">
        <v>0.21</v>
      </c>
      <c r="J33" s="84">
        <f>ROUND(((SUM(BE87:BE117))*I33),  2)</f>
        <v>0</v>
      </c>
      <c r="L33" s="28"/>
    </row>
    <row r="34" spans="2:12" s="1" customFormat="1" ht="14.45" customHeight="1">
      <c r="B34" s="28"/>
      <c r="E34" s="23" t="s">
        <v>46</v>
      </c>
      <c r="F34" s="84">
        <f>ROUND((SUM(BF87:BF117)),  2)</f>
        <v>0</v>
      </c>
      <c r="I34" s="85">
        <v>0.12</v>
      </c>
      <c r="J34" s="84">
        <f>ROUND(((SUM(BF87:BF117))*I34),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4">
        <f>ROUND((SUM(BG87:BG117)),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4">
        <f>ROUND((SUM(BH87:BH117)),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4">
        <f>ROUND((SUM(BI87:BI117)),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50</v>
      </c>
      <c r="E39" s="50"/>
      <c r="F39" s="50"/>
      <c r="G39" s="88" t="s">
        <v>51</v>
      </c>
      <c r="H39" s="89" t="s">
        <v>52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hidden="1" customHeight="1">
      <c r="B45" s="28"/>
      <c r="C45" s="17" t="s">
        <v>107</v>
      </c>
      <c r="L45" s="28"/>
    </row>
    <row r="46" spans="2:12" s="1" customFormat="1" ht="6.95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16.5" hidden="1" customHeight="1">
      <c r="B48" s="28"/>
      <c r="E48" s="191" t="str">
        <f>E7</f>
        <v>SK Modřany-  hrací plocha</v>
      </c>
      <c r="F48" s="192"/>
      <c r="G48" s="192"/>
      <c r="H48" s="192"/>
      <c r="L48" s="28"/>
    </row>
    <row r="49" spans="2:47" s="1" customFormat="1" ht="12" hidden="1" customHeight="1">
      <c r="B49" s="28"/>
      <c r="C49" s="23" t="s">
        <v>104</v>
      </c>
      <c r="L49" s="28"/>
    </row>
    <row r="50" spans="2:47" s="1" customFormat="1" ht="16.5" hidden="1" customHeight="1">
      <c r="B50" s="28"/>
      <c r="E50" s="154" t="str">
        <f>E9</f>
        <v>2025-109-1-02 - Profese - elektro - Hrací plocha</v>
      </c>
      <c r="F50" s="193"/>
      <c r="G50" s="193"/>
      <c r="H50" s="193"/>
      <c r="L50" s="28"/>
    </row>
    <row r="51" spans="2:47" s="1" customFormat="1" ht="6.95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>Komořanská - 47, Praha 4 - Modřany</v>
      </c>
      <c r="I52" s="23" t="s">
        <v>23</v>
      </c>
      <c r="J52" s="45" t="str">
        <f>IF(J12="","",J12)</f>
        <v>21. 7. 2025</v>
      </c>
      <c r="L52" s="28"/>
    </row>
    <row r="53" spans="2:47" s="1" customFormat="1" ht="6.95" hidden="1" customHeight="1">
      <c r="B53" s="28"/>
      <c r="L53" s="28"/>
    </row>
    <row r="54" spans="2:47" s="1" customFormat="1" ht="40.15" hidden="1" customHeight="1">
      <c r="B54" s="28"/>
      <c r="C54" s="23" t="s">
        <v>25</v>
      </c>
      <c r="F54" s="21" t="str">
        <f>E15</f>
        <v>Sportovní klub Modřany,Komořanská 47, Praha 4</v>
      </c>
      <c r="I54" s="23" t="s">
        <v>32</v>
      </c>
      <c r="J54" s="26" t="str">
        <f>E21</f>
        <v>ASLB spol.s.r.o.Fikarova 2157/1, Praha 4</v>
      </c>
      <c r="L54" s="28"/>
    </row>
    <row r="55" spans="2:47" s="1" customFormat="1" ht="15.2" hidden="1" customHeight="1">
      <c r="B55" s="28"/>
      <c r="C55" s="23" t="s">
        <v>30</v>
      </c>
      <c r="F55" s="21" t="str">
        <f>IF(E18="","",E18)</f>
        <v>Vyplň údaj</v>
      </c>
      <c r="I55" s="23" t="s">
        <v>36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108</v>
      </c>
      <c r="D57" s="86"/>
      <c r="E57" s="86"/>
      <c r="F57" s="86"/>
      <c r="G57" s="86"/>
      <c r="H57" s="86"/>
      <c r="I57" s="86"/>
      <c r="J57" s="93" t="s">
        <v>109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9" hidden="1" customHeight="1">
      <c r="B59" s="28"/>
      <c r="C59" s="94" t="s">
        <v>72</v>
      </c>
      <c r="J59" s="59">
        <f>J87</f>
        <v>0</v>
      </c>
      <c r="L59" s="28"/>
      <c r="AU59" s="13" t="s">
        <v>110</v>
      </c>
    </row>
    <row r="60" spans="2:47" s="8" customFormat="1" ht="24.95" hidden="1" customHeight="1">
      <c r="B60" s="95"/>
      <c r="D60" s="96" t="s">
        <v>230</v>
      </c>
      <c r="E60" s="97"/>
      <c r="F60" s="97"/>
      <c r="G60" s="97"/>
      <c r="H60" s="97"/>
      <c r="I60" s="97"/>
      <c r="J60" s="98">
        <f>J88</f>
        <v>0</v>
      </c>
      <c r="L60" s="95"/>
    </row>
    <row r="61" spans="2:47" s="9" customFormat="1" ht="19.899999999999999" hidden="1" customHeight="1">
      <c r="B61" s="99"/>
      <c r="D61" s="100" t="s">
        <v>231</v>
      </c>
      <c r="E61" s="101"/>
      <c r="F61" s="101"/>
      <c r="G61" s="101"/>
      <c r="H61" s="101"/>
      <c r="I61" s="101"/>
      <c r="J61" s="102">
        <f>J89</f>
        <v>0</v>
      </c>
      <c r="L61" s="99"/>
    </row>
    <row r="62" spans="2:47" s="9" customFormat="1" ht="14.85" hidden="1" customHeight="1">
      <c r="B62" s="99"/>
      <c r="D62" s="100" t="s">
        <v>232</v>
      </c>
      <c r="E62" s="101"/>
      <c r="F62" s="101"/>
      <c r="G62" s="101"/>
      <c r="H62" s="101"/>
      <c r="I62" s="101"/>
      <c r="J62" s="102">
        <f>J90</f>
        <v>0</v>
      </c>
      <c r="L62" s="99"/>
    </row>
    <row r="63" spans="2:47" s="9" customFormat="1" ht="14.85" hidden="1" customHeight="1">
      <c r="B63" s="99"/>
      <c r="D63" s="100" t="s">
        <v>233</v>
      </c>
      <c r="E63" s="101"/>
      <c r="F63" s="101"/>
      <c r="G63" s="101"/>
      <c r="H63" s="101"/>
      <c r="I63" s="101"/>
      <c r="J63" s="102">
        <f>J94</f>
        <v>0</v>
      </c>
      <c r="L63" s="99"/>
    </row>
    <row r="64" spans="2:47" s="9" customFormat="1" ht="14.85" hidden="1" customHeight="1">
      <c r="B64" s="99"/>
      <c r="D64" s="100" t="s">
        <v>234</v>
      </c>
      <c r="E64" s="101"/>
      <c r="F64" s="101"/>
      <c r="G64" s="101"/>
      <c r="H64" s="101"/>
      <c r="I64" s="101"/>
      <c r="J64" s="102">
        <f>J100</f>
        <v>0</v>
      </c>
      <c r="L64" s="99"/>
    </row>
    <row r="65" spans="2:12" s="9" customFormat="1" ht="14.85" hidden="1" customHeight="1">
      <c r="B65" s="99"/>
      <c r="D65" s="100" t="s">
        <v>235</v>
      </c>
      <c r="E65" s="101"/>
      <c r="F65" s="101"/>
      <c r="G65" s="101"/>
      <c r="H65" s="101"/>
      <c r="I65" s="101"/>
      <c r="J65" s="102">
        <f>J104</f>
        <v>0</v>
      </c>
      <c r="L65" s="99"/>
    </row>
    <row r="66" spans="2:12" s="9" customFormat="1" ht="14.85" hidden="1" customHeight="1">
      <c r="B66" s="99"/>
      <c r="D66" s="100" t="s">
        <v>236</v>
      </c>
      <c r="E66" s="101"/>
      <c r="F66" s="101"/>
      <c r="G66" s="101"/>
      <c r="H66" s="101"/>
      <c r="I66" s="101"/>
      <c r="J66" s="102">
        <f>J110</f>
        <v>0</v>
      </c>
      <c r="L66" s="99"/>
    </row>
    <row r="67" spans="2:12" s="8" customFormat="1" ht="24.95" hidden="1" customHeight="1">
      <c r="B67" s="95"/>
      <c r="D67" s="96" t="s">
        <v>237</v>
      </c>
      <c r="E67" s="97"/>
      <c r="F67" s="97"/>
      <c r="G67" s="97"/>
      <c r="H67" s="97"/>
      <c r="I67" s="97"/>
      <c r="J67" s="98">
        <f>J113</f>
        <v>0</v>
      </c>
      <c r="L67" s="95"/>
    </row>
    <row r="68" spans="2:12" s="1" customFormat="1" ht="21.75" hidden="1" customHeight="1">
      <c r="B68" s="28"/>
      <c r="L68" s="28"/>
    </row>
    <row r="69" spans="2:12" s="1" customFormat="1" ht="6.95" hidden="1" customHeight="1"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28"/>
    </row>
    <row r="70" spans="2:12" ht="11.25" hidden="1"/>
    <row r="71" spans="2:12" ht="11.25" hidden="1"/>
    <row r="72" spans="2:12" ht="11.25" hidden="1"/>
    <row r="73" spans="2:12" s="1" customFormat="1" ht="6.95" customHeight="1"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28"/>
    </row>
    <row r="74" spans="2:12" s="1" customFormat="1" ht="24.95" customHeight="1">
      <c r="B74" s="28"/>
      <c r="C74" s="17" t="s">
        <v>115</v>
      </c>
      <c r="L74" s="28"/>
    </row>
    <row r="75" spans="2:12" s="1" customFormat="1" ht="6.95" customHeight="1">
      <c r="B75" s="28"/>
      <c r="L75" s="28"/>
    </row>
    <row r="76" spans="2:12" s="1" customFormat="1" ht="12" customHeight="1">
      <c r="B76" s="28"/>
      <c r="C76" s="23" t="s">
        <v>16</v>
      </c>
      <c r="L76" s="28"/>
    </row>
    <row r="77" spans="2:12" s="1" customFormat="1" ht="16.5" customHeight="1">
      <c r="B77" s="28"/>
      <c r="E77" s="191" t="str">
        <f>E7</f>
        <v>SK Modřany-  hrací plocha</v>
      </c>
      <c r="F77" s="192"/>
      <c r="G77" s="192"/>
      <c r="H77" s="192"/>
      <c r="L77" s="28"/>
    </row>
    <row r="78" spans="2:12" s="1" customFormat="1" ht="12" customHeight="1">
      <c r="B78" s="28"/>
      <c r="C78" s="23" t="s">
        <v>104</v>
      </c>
      <c r="L78" s="28"/>
    </row>
    <row r="79" spans="2:12" s="1" customFormat="1" ht="16.5" customHeight="1">
      <c r="B79" s="28"/>
      <c r="E79" s="154" t="str">
        <f>E9</f>
        <v>2025-109-1-02 - Profese - elektro - Hrací plocha</v>
      </c>
      <c r="F79" s="193"/>
      <c r="G79" s="193"/>
      <c r="H79" s="193"/>
      <c r="L79" s="28"/>
    </row>
    <row r="80" spans="2:12" s="1" customFormat="1" ht="6.95" customHeight="1">
      <c r="B80" s="28"/>
      <c r="L80" s="28"/>
    </row>
    <row r="81" spans="2:65" s="1" customFormat="1" ht="12" customHeight="1">
      <c r="B81" s="28"/>
      <c r="C81" s="23" t="s">
        <v>21</v>
      </c>
      <c r="F81" s="21" t="str">
        <f>F12</f>
        <v>Komořanská - 47, Praha 4 - Modřany</v>
      </c>
      <c r="I81" s="23" t="s">
        <v>23</v>
      </c>
      <c r="J81" s="45" t="str">
        <f>IF(J12="","",J12)</f>
        <v>21. 7. 2025</v>
      </c>
      <c r="L81" s="28"/>
    </row>
    <row r="82" spans="2:65" s="1" customFormat="1" ht="6.95" customHeight="1">
      <c r="B82" s="28"/>
      <c r="L82" s="28"/>
    </row>
    <row r="83" spans="2:65" s="1" customFormat="1" ht="40.15" customHeight="1">
      <c r="B83" s="28"/>
      <c r="C83" s="23" t="s">
        <v>25</v>
      </c>
      <c r="F83" s="21" t="str">
        <f>E15</f>
        <v>Sportovní klub Modřany,Komořanská 47, Praha 4</v>
      </c>
      <c r="I83" s="23" t="s">
        <v>32</v>
      </c>
      <c r="J83" s="26" t="str">
        <f>E21</f>
        <v>ASLB spol.s.r.o.Fikarova 2157/1, Praha 4</v>
      </c>
      <c r="L83" s="28"/>
    </row>
    <row r="84" spans="2:65" s="1" customFormat="1" ht="15.2" customHeight="1">
      <c r="B84" s="28"/>
      <c r="C84" s="23" t="s">
        <v>30</v>
      </c>
      <c r="F84" s="21" t="str">
        <f>IF(E18="","",E18)</f>
        <v>Vyplň údaj</v>
      </c>
      <c r="I84" s="23" t="s">
        <v>36</v>
      </c>
      <c r="J84" s="26" t="str">
        <f>E24</f>
        <v xml:space="preserve"> </v>
      </c>
      <c r="L84" s="28"/>
    </row>
    <row r="85" spans="2:65" s="1" customFormat="1" ht="10.35" customHeight="1">
      <c r="B85" s="28"/>
      <c r="L85" s="28"/>
    </row>
    <row r="86" spans="2:65" s="10" customFormat="1" ht="29.25" customHeight="1">
      <c r="B86" s="103"/>
      <c r="C86" s="104" t="s">
        <v>116</v>
      </c>
      <c r="D86" s="105" t="s">
        <v>59</v>
      </c>
      <c r="E86" s="105" t="s">
        <v>55</v>
      </c>
      <c r="F86" s="105" t="s">
        <v>56</v>
      </c>
      <c r="G86" s="105" t="s">
        <v>117</v>
      </c>
      <c r="H86" s="105" t="s">
        <v>118</v>
      </c>
      <c r="I86" s="105" t="s">
        <v>119</v>
      </c>
      <c r="J86" s="105" t="s">
        <v>109</v>
      </c>
      <c r="K86" s="106" t="s">
        <v>120</v>
      </c>
      <c r="L86" s="103"/>
      <c r="M86" s="52" t="s">
        <v>19</v>
      </c>
      <c r="N86" s="53" t="s">
        <v>44</v>
      </c>
      <c r="O86" s="53" t="s">
        <v>121</v>
      </c>
      <c r="P86" s="53" t="s">
        <v>122</v>
      </c>
      <c r="Q86" s="53" t="s">
        <v>123</v>
      </c>
      <c r="R86" s="53" t="s">
        <v>124</v>
      </c>
      <c r="S86" s="53" t="s">
        <v>125</v>
      </c>
      <c r="T86" s="54" t="s">
        <v>126</v>
      </c>
    </row>
    <row r="87" spans="2:65" s="1" customFormat="1" ht="22.9" customHeight="1">
      <c r="B87" s="28"/>
      <c r="C87" s="57" t="s">
        <v>127</v>
      </c>
      <c r="J87" s="107">
        <f>BK87</f>
        <v>0</v>
      </c>
      <c r="L87" s="28"/>
      <c r="M87" s="55"/>
      <c r="N87" s="46"/>
      <c r="O87" s="46"/>
      <c r="P87" s="108">
        <f>P88+P113</f>
        <v>0</v>
      </c>
      <c r="Q87" s="46"/>
      <c r="R87" s="108">
        <f>R88+R113</f>
        <v>0</v>
      </c>
      <c r="S87" s="46"/>
      <c r="T87" s="109">
        <f>T88+T113</f>
        <v>0</v>
      </c>
      <c r="AT87" s="13" t="s">
        <v>73</v>
      </c>
      <c r="AU87" s="13" t="s">
        <v>110</v>
      </c>
      <c r="BK87" s="110">
        <f>BK88+BK113</f>
        <v>0</v>
      </c>
    </row>
    <row r="88" spans="2:65" s="11" customFormat="1" ht="25.9" customHeight="1">
      <c r="B88" s="111"/>
      <c r="D88" s="112" t="s">
        <v>73</v>
      </c>
      <c r="E88" s="113" t="s">
        <v>238</v>
      </c>
      <c r="F88" s="113" t="s">
        <v>239</v>
      </c>
      <c r="I88" s="114"/>
      <c r="J88" s="115">
        <f>BK88</f>
        <v>0</v>
      </c>
      <c r="L88" s="111"/>
      <c r="M88" s="116"/>
      <c r="P88" s="117">
        <f>P89</f>
        <v>0</v>
      </c>
      <c r="R88" s="117">
        <f>R89</f>
        <v>0</v>
      </c>
      <c r="T88" s="118">
        <f>T89</f>
        <v>0</v>
      </c>
      <c r="AR88" s="112" t="s">
        <v>82</v>
      </c>
      <c r="AT88" s="119" t="s">
        <v>73</v>
      </c>
      <c r="AU88" s="119" t="s">
        <v>74</v>
      </c>
      <c r="AY88" s="112" t="s">
        <v>130</v>
      </c>
      <c r="BK88" s="120">
        <f>BK89</f>
        <v>0</v>
      </c>
    </row>
    <row r="89" spans="2:65" s="11" customFormat="1" ht="22.9" customHeight="1">
      <c r="B89" s="111"/>
      <c r="D89" s="112" t="s">
        <v>73</v>
      </c>
      <c r="E89" s="121" t="s">
        <v>240</v>
      </c>
      <c r="F89" s="121" t="s">
        <v>241</v>
      </c>
      <c r="I89" s="114"/>
      <c r="J89" s="122">
        <f>BK89</f>
        <v>0</v>
      </c>
      <c r="L89" s="111"/>
      <c r="M89" s="116"/>
      <c r="P89" s="117">
        <f>P90+P94+P100+P104+P110</f>
        <v>0</v>
      </c>
      <c r="R89" s="117">
        <f>R90+R94+R100+R104+R110</f>
        <v>0</v>
      </c>
      <c r="T89" s="118">
        <f>T90+T94+T100+T104+T110</f>
        <v>0</v>
      </c>
      <c r="AR89" s="112" t="s">
        <v>82</v>
      </c>
      <c r="AT89" s="119" t="s">
        <v>73</v>
      </c>
      <c r="AU89" s="119" t="s">
        <v>82</v>
      </c>
      <c r="AY89" s="112" t="s">
        <v>130</v>
      </c>
      <c r="BK89" s="120">
        <f>BK90+BK94+BK100+BK104+BK110</f>
        <v>0</v>
      </c>
    </row>
    <row r="90" spans="2:65" s="11" customFormat="1" ht="20.85" customHeight="1">
      <c r="B90" s="111"/>
      <c r="D90" s="112" t="s">
        <v>73</v>
      </c>
      <c r="E90" s="121" t="s">
        <v>242</v>
      </c>
      <c r="F90" s="121" t="s">
        <v>243</v>
      </c>
      <c r="I90" s="114"/>
      <c r="J90" s="122">
        <f>BK90</f>
        <v>0</v>
      </c>
      <c r="L90" s="111"/>
      <c r="M90" s="116"/>
      <c r="P90" s="117">
        <f>SUM(P91:P93)</f>
        <v>0</v>
      </c>
      <c r="R90" s="117">
        <f>SUM(R91:R93)</f>
        <v>0</v>
      </c>
      <c r="T90" s="118">
        <f>SUM(T91:T93)</f>
        <v>0</v>
      </c>
      <c r="AR90" s="112" t="s">
        <v>82</v>
      </c>
      <c r="AT90" s="119" t="s">
        <v>73</v>
      </c>
      <c r="AU90" s="119" t="s">
        <v>84</v>
      </c>
      <c r="AY90" s="112" t="s">
        <v>130</v>
      </c>
      <c r="BK90" s="120">
        <f>SUM(BK91:BK93)</f>
        <v>0</v>
      </c>
    </row>
    <row r="91" spans="2:65" s="1" customFormat="1" ht="16.5" customHeight="1">
      <c r="B91" s="28"/>
      <c r="C91" s="140" t="s">
        <v>82</v>
      </c>
      <c r="D91" s="140" t="s">
        <v>208</v>
      </c>
      <c r="E91" s="141" t="s">
        <v>244</v>
      </c>
      <c r="F91" s="142" t="s">
        <v>245</v>
      </c>
      <c r="G91" s="143" t="s">
        <v>215</v>
      </c>
      <c r="H91" s="144">
        <v>900</v>
      </c>
      <c r="I91" s="145"/>
      <c r="J91" s="146">
        <f>ROUND(I91*H91,2)</f>
        <v>0</v>
      </c>
      <c r="K91" s="142" t="s">
        <v>19</v>
      </c>
      <c r="L91" s="147"/>
      <c r="M91" s="148" t="s">
        <v>19</v>
      </c>
      <c r="N91" s="149" t="s">
        <v>45</v>
      </c>
      <c r="P91" s="132">
        <f>O91*H91</f>
        <v>0</v>
      </c>
      <c r="Q91" s="132">
        <v>0</v>
      </c>
      <c r="R91" s="132">
        <f>Q91*H91</f>
        <v>0</v>
      </c>
      <c r="S91" s="132">
        <v>0</v>
      </c>
      <c r="T91" s="133">
        <f>S91*H91</f>
        <v>0</v>
      </c>
      <c r="AR91" s="134" t="s">
        <v>246</v>
      </c>
      <c r="AT91" s="134" t="s">
        <v>208</v>
      </c>
      <c r="AU91" s="134" t="s">
        <v>147</v>
      </c>
      <c r="AY91" s="13" t="s">
        <v>130</v>
      </c>
      <c r="BE91" s="135">
        <f>IF(N91="základní",J91,0)</f>
        <v>0</v>
      </c>
      <c r="BF91" s="135">
        <f>IF(N91="snížená",J91,0)</f>
        <v>0</v>
      </c>
      <c r="BG91" s="135">
        <f>IF(N91="zákl. přenesená",J91,0)</f>
        <v>0</v>
      </c>
      <c r="BH91" s="135">
        <f>IF(N91="sníž. přenesená",J91,0)</f>
        <v>0</v>
      </c>
      <c r="BI91" s="135">
        <f>IF(N91="nulová",J91,0)</f>
        <v>0</v>
      </c>
      <c r="BJ91" s="13" t="s">
        <v>82</v>
      </c>
      <c r="BK91" s="135">
        <f>ROUND(I91*H91,2)</f>
        <v>0</v>
      </c>
      <c r="BL91" s="13" t="s">
        <v>212</v>
      </c>
      <c r="BM91" s="134" t="s">
        <v>247</v>
      </c>
    </row>
    <row r="92" spans="2:65" s="1" customFormat="1" ht="16.5" customHeight="1">
      <c r="B92" s="28"/>
      <c r="C92" s="140" t="s">
        <v>84</v>
      </c>
      <c r="D92" s="140" t="s">
        <v>208</v>
      </c>
      <c r="E92" s="141" t="s">
        <v>248</v>
      </c>
      <c r="F92" s="142" t="s">
        <v>249</v>
      </c>
      <c r="G92" s="143" t="s">
        <v>215</v>
      </c>
      <c r="H92" s="144">
        <v>500</v>
      </c>
      <c r="I92" s="145"/>
      <c r="J92" s="146">
        <f>ROUND(I92*H92,2)</f>
        <v>0</v>
      </c>
      <c r="K92" s="142" t="s">
        <v>19</v>
      </c>
      <c r="L92" s="147"/>
      <c r="M92" s="148" t="s">
        <v>19</v>
      </c>
      <c r="N92" s="149" t="s">
        <v>45</v>
      </c>
      <c r="P92" s="132">
        <f>O92*H92</f>
        <v>0</v>
      </c>
      <c r="Q92" s="132">
        <v>0</v>
      </c>
      <c r="R92" s="132">
        <f>Q92*H92</f>
        <v>0</v>
      </c>
      <c r="S92" s="132">
        <v>0</v>
      </c>
      <c r="T92" s="133">
        <f>S92*H92</f>
        <v>0</v>
      </c>
      <c r="AR92" s="134" t="s">
        <v>246</v>
      </c>
      <c r="AT92" s="134" t="s">
        <v>208</v>
      </c>
      <c r="AU92" s="134" t="s">
        <v>147</v>
      </c>
      <c r="AY92" s="13" t="s">
        <v>130</v>
      </c>
      <c r="BE92" s="135">
        <f>IF(N92="základní",J92,0)</f>
        <v>0</v>
      </c>
      <c r="BF92" s="135">
        <f>IF(N92="snížená",J92,0)</f>
        <v>0</v>
      </c>
      <c r="BG92" s="135">
        <f>IF(N92="zákl. přenesená",J92,0)</f>
        <v>0</v>
      </c>
      <c r="BH92" s="135">
        <f>IF(N92="sníž. přenesená",J92,0)</f>
        <v>0</v>
      </c>
      <c r="BI92" s="135">
        <f>IF(N92="nulová",J92,0)</f>
        <v>0</v>
      </c>
      <c r="BJ92" s="13" t="s">
        <v>82</v>
      </c>
      <c r="BK92" s="135">
        <f>ROUND(I92*H92,2)</f>
        <v>0</v>
      </c>
      <c r="BL92" s="13" t="s">
        <v>212</v>
      </c>
      <c r="BM92" s="134" t="s">
        <v>250</v>
      </c>
    </row>
    <row r="93" spans="2:65" s="1" customFormat="1" ht="16.5" customHeight="1">
      <c r="B93" s="28"/>
      <c r="C93" s="140" t="s">
        <v>147</v>
      </c>
      <c r="D93" s="140" t="s">
        <v>208</v>
      </c>
      <c r="E93" s="141" t="s">
        <v>251</v>
      </c>
      <c r="F93" s="142" t="s">
        <v>252</v>
      </c>
      <c r="G93" s="143" t="s">
        <v>215</v>
      </c>
      <c r="H93" s="144">
        <v>380</v>
      </c>
      <c r="I93" s="145"/>
      <c r="J93" s="146">
        <f>ROUND(I93*H93,2)</f>
        <v>0</v>
      </c>
      <c r="K93" s="142" t="s">
        <v>19</v>
      </c>
      <c r="L93" s="147"/>
      <c r="M93" s="148" t="s">
        <v>19</v>
      </c>
      <c r="N93" s="149" t="s">
        <v>45</v>
      </c>
      <c r="P93" s="132">
        <f>O93*H93</f>
        <v>0</v>
      </c>
      <c r="Q93" s="132">
        <v>0</v>
      </c>
      <c r="R93" s="132">
        <f>Q93*H93</f>
        <v>0</v>
      </c>
      <c r="S93" s="132">
        <v>0</v>
      </c>
      <c r="T93" s="133">
        <f>S93*H93</f>
        <v>0</v>
      </c>
      <c r="AR93" s="134" t="s">
        <v>246</v>
      </c>
      <c r="AT93" s="134" t="s">
        <v>208</v>
      </c>
      <c r="AU93" s="134" t="s">
        <v>147</v>
      </c>
      <c r="AY93" s="13" t="s">
        <v>130</v>
      </c>
      <c r="BE93" s="135">
        <f>IF(N93="základní",J93,0)</f>
        <v>0</v>
      </c>
      <c r="BF93" s="135">
        <f>IF(N93="snížená",J93,0)</f>
        <v>0</v>
      </c>
      <c r="BG93" s="135">
        <f>IF(N93="zákl. přenesená",J93,0)</f>
        <v>0</v>
      </c>
      <c r="BH93" s="135">
        <f>IF(N93="sníž. přenesená",J93,0)</f>
        <v>0</v>
      </c>
      <c r="BI93" s="135">
        <f>IF(N93="nulová",J93,0)</f>
        <v>0</v>
      </c>
      <c r="BJ93" s="13" t="s">
        <v>82</v>
      </c>
      <c r="BK93" s="135">
        <f>ROUND(I93*H93,2)</f>
        <v>0</v>
      </c>
      <c r="BL93" s="13" t="s">
        <v>212</v>
      </c>
      <c r="BM93" s="134" t="s">
        <v>253</v>
      </c>
    </row>
    <row r="94" spans="2:65" s="11" customFormat="1" ht="20.85" customHeight="1">
      <c r="B94" s="111"/>
      <c r="D94" s="112" t="s">
        <v>73</v>
      </c>
      <c r="E94" s="121" t="s">
        <v>254</v>
      </c>
      <c r="F94" s="121" t="s">
        <v>255</v>
      </c>
      <c r="I94" s="114"/>
      <c r="J94" s="122">
        <f>BK94</f>
        <v>0</v>
      </c>
      <c r="L94" s="111"/>
      <c r="M94" s="116"/>
      <c r="P94" s="117">
        <f>SUM(P95:P99)</f>
        <v>0</v>
      </c>
      <c r="R94" s="117">
        <f>SUM(R95:R99)</f>
        <v>0</v>
      </c>
      <c r="T94" s="118">
        <f>SUM(T95:T99)</f>
        <v>0</v>
      </c>
      <c r="AR94" s="112" t="s">
        <v>82</v>
      </c>
      <c r="AT94" s="119" t="s">
        <v>73</v>
      </c>
      <c r="AU94" s="119" t="s">
        <v>84</v>
      </c>
      <c r="AY94" s="112" t="s">
        <v>130</v>
      </c>
      <c r="BK94" s="120">
        <f>SUM(BK95:BK99)</f>
        <v>0</v>
      </c>
    </row>
    <row r="95" spans="2:65" s="1" customFormat="1" ht="24.2" customHeight="1">
      <c r="B95" s="28"/>
      <c r="C95" s="140" t="s">
        <v>137</v>
      </c>
      <c r="D95" s="140" t="s">
        <v>208</v>
      </c>
      <c r="E95" s="141" t="s">
        <v>256</v>
      </c>
      <c r="F95" s="142" t="s">
        <v>257</v>
      </c>
      <c r="G95" s="143" t="s">
        <v>258</v>
      </c>
      <c r="H95" s="144">
        <v>6</v>
      </c>
      <c r="I95" s="145"/>
      <c r="J95" s="146">
        <f>ROUND(I95*H95,2)</f>
        <v>0</v>
      </c>
      <c r="K95" s="142" t="s">
        <v>19</v>
      </c>
      <c r="L95" s="147"/>
      <c r="M95" s="148" t="s">
        <v>19</v>
      </c>
      <c r="N95" s="149" t="s">
        <v>45</v>
      </c>
      <c r="P95" s="132">
        <f>O95*H95</f>
        <v>0</v>
      </c>
      <c r="Q95" s="132">
        <v>0</v>
      </c>
      <c r="R95" s="132">
        <f>Q95*H95</f>
        <v>0</v>
      </c>
      <c r="S95" s="132">
        <v>0</v>
      </c>
      <c r="T95" s="133">
        <f>S95*H95</f>
        <v>0</v>
      </c>
      <c r="AR95" s="134" t="s">
        <v>246</v>
      </c>
      <c r="AT95" s="134" t="s">
        <v>208</v>
      </c>
      <c r="AU95" s="134" t="s">
        <v>147</v>
      </c>
      <c r="AY95" s="13" t="s">
        <v>130</v>
      </c>
      <c r="BE95" s="135">
        <f>IF(N95="základní",J95,0)</f>
        <v>0</v>
      </c>
      <c r="BF95" s="135">
        <f>IF(N95="snížená",J95,0)</f>
        <v>0</v>
      </c>
      <c r="BG95" s="135">
        <f>IF(N95="zákl. přenesená",J95,0)</f>
        <v>0</v>
      </c>
      <c r="BH95" s="135">
        <f>IF(N95="sníž. přenesená",J95,0)</f>
        <v>0</v>
      </c>
      <c r="BI95" s="135">
        <f>IF(N95="nulová",J95,0)</f>
        <v>0</v>
      </c>
      <c r="BJ95" s="13" t="s">
        <v>82</v>
      </c>
      <c r="BK95" s="135">
        <f>ROUND(I95*H95,2)</f>
        <v>0</v>
      </c>
      <c r="BL95" s="13" t="s">
        <v>212</v>
      </c>
      <c r="BM95" s="134" t="s">
        <v>259</v>
      </c>
    </row>
    <row r="96" spans="2:65" s="1" customFormat="1" ht="16.5" customHeight="1">
      <c r="B96" s="28"/>
      <c r="C96" s="140" t="s">
        <v>157</v>
      </c>
      <c r="D96" s="140" t="s">
        <v>208</v>
      </c>
      <c r="E96" s="141" t="s">
        <v>260</v>
      </c>
      <c r="F96" s="142" t="s">
        <v>261</v>
      </c>
      <c r="G96" s="143" t="s">
        <v>258</v>
      </c>
      <c r="H96" s="144">
        <v>6</v>
      </c>
      <c r="I96" s="145"/>
      <c r="J96" s="146">
        <f>ROUND(I96*H96,2)</f>
        <v>0</v>
      </c>
      <c r="K96" s="142" t="s">
        <v>19</v>
      </c>
      <c r="L96" s="147"/>
      <c r="M96" s="148" t="s">
        <v>19</v>
      </c>
      <c r="N96" s="149" t="s">
        <v>45</v>
      </c>
      <c r="P96" s="132">
        <f>O96*H96</f>
        <v>0</v>
      </c>
      <c r="Q96" s="132">
        <v>0</v>
      </c>
      <c r="R96" s="132">
        <f>Q96*H96</f>
        <v>0</v>
      </c>
      <c r="S96" s="132">
        <v>0</v>
      </c>
      <c r="T96" s="133">
        <f>S96*H96</f>
        <v>0</v>
      </c>
      <c r="AR96" s="134" t="s">
        <v>246</v>
      </c>
      <c r="AT96" s="134" t="s">
        <v>208</v>
      </c>
      <c r="AU96" s="134" t="s">
        <v>147</v>
      </c>
      <c r="AY96" s="13" t="s">
        <v>130</v>
      </c>
      <c r="BE96" s="135">
        <f>IF(N96="základní",J96,0)</f>
        <v>0</v>
      </c>
      <c r="BF96" s="135">
        <f>IF(N96="snížená",J96,0)</f>
        <v>0</v>
      </c>
      <c r="BG96" s="135">
        <f>IF(N96="zákl. přenesená",J96,0)</f>
        <v>0</v>
      </c>
      <c r="BH96" s="135">
        <f>IF(N96="sníž. přenesená",J96,0)</f>
        <v>0</v>
      </c>
      <c r="BI96" s="135">
        <f>IF(N96="nulová",J96,0)</f>
        <v>0</v>
      </c>
      <c r="BJ96" s="13" t="s">
        <v>82</v>
      </c>
      <c r="BK96" s="135">
        <f>ROUND(I96*H96,2)</f>
        <v>0</v>
      </c>
      <c r="BL96" s="13" t="s">
        <v>212</v>
      </c>
      <c r="BM96" s="134" t="s">
        <v>262</v>
      </c>
    </row>
    <row r="97" spans="2:65" s="1" customFormat="1" ht="16.5" customHeight="1">
      <c r="B97" s="28"/>
      <c r="C97" s="140" t="s">
        <v>162</v>
      </c>
      <c r="D97" s="140" t="s">
        <v>208</v>
      </c>
      <c r="E97" s="141" t="s">
        <v>263</v>
      </c>
      <c r="F97" s="142" t="s">
        <v>264</v>
      </c>
      <c r="G97" s="143" t="s">
        <v>258</v>
      </c>
      <c r="H97" s="144">
        <v>6</v>
      </c>
      <c r="I97" s="145"/>
      <c r="J97" s="146">
        <f>ROUND(I97*H97,2)</f>
        <v>0</v>
      </c>
      <c r="K97" s="142" t="s">
        <v>19</v>
      </c>
      <c r="L97" s="147"/>
      <c r="M97" s="148" t="s">
        <v>19</v>
      </c>
      <c r="N97" s="149" t="s">
        <v>45</v>
      </c>
      <c r="P97" s="132">
        <f>O97*H97</f>
        <v>0</v>
      </c>
      <c r="Q97" s="132">
        <v>0</v>
      </c>
      <c r="R97" s="132">
        <f>Q97*H97</f>
        <v>0</v>
      </c>
      <c r="S97" s="132">
        <v>0</v>
      </c>
      <c r="T97" s="133">
        <f>S97*H97</f>
        <v>0</v>
      </c>
      <c r="AR97" s="134" t="s">
        <v>246</v>
      </c>
      <c r="AT97" s="134" t="s">
        <v>208</v>
      </c>
      <c r="AU97" s="134" t="s">
        <v>147</v>
      </c>
      <c r="AY97" s="13" t="s">
        <v>130</v>
      </c>
      <c r="BE97" s="135">
        <f>IF(N97="základní",J97,0)</f>
        <v>0</v>
      </c>
      <c r="BF97" s="135">
        <f>IF(N97="snížená",J97,0)</f>
        <v>0</v>
      </c>
      <c r="BG97" s="135">
        <f>IF(N97="zákl. přenesená",J97,0)</f>
        <v>0</v>
      </c>
      <c r="BH97" s="135">
        <f>IF(N97="sníž. přenesená",J97,0)</f>
        <v>0</v>
      </c>
      <c r="BI97" s="135">
        <f>IF(N97="nulová",J97,0)</f>
        <v>0</v>
      </c>
      <c r="BJ97" s="13" t="s">
        <v>82</v>
      </c>
      <c r="BK97" s="135">
        <f>ROUND(I97*H97,2)</f>
        <v>0</v>
      </c>
      <c r="BL97" s="13" t="s">
        <v>212</v>
      </c>
      <c r="BM97" s="134" t="s">
        <v>265</v>
      </c>
    </row>
    <row r="98" spans="2:65" s="1" customFormat="1" ht="24.2" customHeight="1">
      <c r="B98" s="28"/>
      <c r="C98" s="140" t="s">
        <v>167</v>
      </c>
      <c r="D98" s="140" t="s">
        <v>208</v>
      </c>
      <c r="E98" s="141" t="s">
        <v>266</v>
      </c>
      <c r="F98" s="142" t="s">
        <v>267</v>
      </c>
      <c r="G98" s="143" t="s">
        <v>258</v>
      </c>
      <c r="H98" s="144">
        <v>18</v>
      </c>
      <c r="I98" s="145"/>
      <c r="J98" s="146">
        <f>ROUND(I98*H98,2)</f>
        <v>0</v>
      </c>
      <c r="K98" s="142" t="s">
        <v>19</v>
      </c>
      <c r="L98" s="147"/>
      <c r="M98" s="148" t="s">
        <v>19</v>
      </c>
      <c r="N98" s="149" t="s">
        <v>45</v>
      </c>
      <c r="P98" s="132">
        <f>O98*H98</f>
        <v>0</v>
      </c>
      <c r="Q98" s="132">
        <v>0</v>
      </c>
      <c r="R98" s="132">
        <f>Q98*H98</f>
        <v>0</v>
      </c>
      <c r="S98" s="132">
        <v>0</v>
      </c>
      <c r="T98" s="133">
        <f>S98*H98</f>
        <v>0</v>
      </c>
      <c r="AR98" s="134" t="s">
        <v>246</v>
      </c>
      <c r="AT98" s="134" t="s">
        <v>208</v>
      </c>
      <c r="AU98" s="134" t="s">
        <v>147</v>
      </c>
      <c r="AY98" s="13" t="s">
        <v>130</v>
      </c>
      <c r="BE98" s="135">
        <f>IF(N98="základní",J98,0)</f>
        <v>0</v>
      </c>
      <c r="BF98" s="135">
        <f>IF(N98="snížená",J98,0)</f>
        <v>0</v>
      </c>
      <c r="BG98" s="135">
        <f>IF(N98="zákl. přenesená",J98,0)</f>
        <v>0</v>
      </c>
      <c r="BH98" s="135">
        <f>IF(N98="sníž. přenesená",J98,0)</f>
        <v>0</v>
      </c>
      <c r="BI98" s="135">
        <f>IF(N98="nulová",J98,0)</f>
        <v>0</v>
      </c>
      <c r="BJ98" s="13" t="s">
        <v>82</v>
      </c>
      <c r="BK98" s="135">
        <f>ROUND(I98*H98,2)</f>
        <v>0</v>
      </c>
      <c r="BL98" s="13" t="s">
        <v>212</v>
      </c>
      <c r="BM98" s="134" t="s">
        <v>268</v>
      </c>
    </row>
    <row r="99" spans="2:65" s="1" customFormat="1" ht="16.5" customHeight="1">
      <c r="B99" s="28"/>
      <c r="C99" s="140" t="s">
        <v>172</v>
      </c>
      <c r="D99" s="140" t="s">
        <v>208</v>
      </c>
      <c r="E99" s="141" t="s">
        <v>269</v>
      </c>
      <c r="F99" s="142" t="s">
        <v>270</v>
      </c>
      <c r="G99" s="143" t="s">
        <v>258</v>
      </c>
      <c r="H99" s="144">
        <v>6</v>
      </c>
      <c r="I99" s="145"/>
      <c r="J99" s="146">
        <f>ROUND(I99*H99,2)</f>
        <v>0</v>
      </c>
      <c r="K99" s="142" t="s">
        <v>19</v>
      </c>
      <c r="L99" s="147"/>
      <c r="M99" s="148" t="s">
        <v>19</v>
      </c>
      <c r="N99" s="149" t="s">
        <v>45</v>
      </c>
      <c r="P99" s="132">
        <f>O99*H99</f>
        <v>0</v>
      </c>
      <c r="Q99" s="132">
        <v>0</v>
      </c>
      <c r="R99" s="132">
        <f>Q99*H99</f>
        <v>0</v>
      </c>
      <c r="S99" s="132">
        <v>0</v>
      </c>
      <c r="T99" s="133">
        <f>S99*H99</f>
        <v>0</v>
      </c>
      <c r="AR99" s="134" t="s">
        <v>246</v>
      </c>
      <c r="AT99" s="134" t="s">
        <v>208</v>
      </c>
      <c r="AU99" s="134" t="s">
        <v>147</v>
      </c>
      <c r="AY99" s="13" t="s">
        <v>130</v>
      </c>
      <c r="BE99" s="135">
        <f>IF(N99="základní",J99,0)</f>
        <v>0</v>
      </c>
      <c r="BF99" s="135">
        <f>IF(N99="snížená",J99,0)</f>
        <v>0</v>
      </c>
      <c r="BG99" s="135">
        <f>IF(N99="zákl. přenesená",J99,0)</f>
        <v>0</v>
      </c>
      <c r="BH99" s="135">
        <f>IF(N99="sníž. přenesená",J99,0)</f>
        <v>0</v>
      </c>
      <c r="BI99" s="135">
        <f>IF(N99="nulová",J99,0)</f>
        <v>0</v>
      </c>
      <c r="BJ99" s="13" t="s">
        <v>82</v>
      </c>
      <c r="BK99" s="135">
        <f>ROUND(I99*H99,2)</f>
        <v>0</v>
      </c>
      <c r="BL99" s="13" t="s">
        <v>212</v>
      </c>
      <c r="BM99" s="134" t="s">
        <v>271</v>
      </c>
    </row>
    <row r="100" spans="2:65" s="11" customFormat="1" ht="20.85" customHeight="1">
      <c r="B100" s="111"/>
      <c r="D100" s="112" t="s">
        <v>73</v>
      </c>
      <c r="E100" s="121" t="s">
        <v>272</v>
      </c>
      <c r="F100" s="121" t="s">
        <v>273</v>
      </c>
      <c r="I100" s="114"/>
      <c r="J100" s="122">
        <f>BK100</f>
        <v>0</v>
      </c>
      <c r="L100" s="111"/>
      <c r="M100" s="116"/>
      <c r="P100" s="117">
        <f>SUM(P101:P103)</f>
        <v>0</v>
      </c>
      <c r="R100" s="117">
        <f>SUM(R101:R103)</f>
        <v>0</v>
      </c>
      <c r="T100" s="118">
        <f>SUM(T101:T103)</f>
        <v>0</v>
      </c>
      <c r="AR100" s="112" t="s">
        <v>82</v>
      </c>
      <c r="AT100" s="119" t="s">
        <v>73</v>
      </c>
      <c r="AU100" s="119" t="s">
        <v>84</v>
      </c>
      <c r="AY100" s="112" t="s">
        <v>130</v>
      </c>
      <c r="BK100" s="120">
        <f>SUM(BK101:BK103)</f>
        <v>0</v>
      </c>
    </row>
    <row r="101" spans="2:65" s="1" customFormat="1" ht="16.5" customHeight="1">
      <c r="B101" s="28"/>
      <c r="C101" s="123" t="s">
        <v>178</v>
      </c>
      <c r="D101" s="123" t="s">
        <v>132</v>
      </c>
      <c r="E101" s="124" t="s">
        <v>274</v>
      </c>
      <c r="F101" s="125" t="s">
        <v>275</v>
      </c>
      <c r="G101" s="126" t="s">
        <v>215</v>
      </c>
      <c r="H101" s="127">
        <v>900</v>
      </c>
      <c r="I101" s="128"/>
      <c r="J101" s="129">
        <f>ROUND(I101*H101,2)</f>
        <v>0</v>
      </c>
      <c r="K101" s="125" t="s">
        <v>19</v>
      </c>
      <c r="L101" s="28"/>
      <c r="M101" s="130" t="s">
        <v>19</v>
      </c>
      <c r="N101" s="131" t="s">
        <v>45</v>
      </c>
      <c r="P101" s="132">
        <f>O101*H101</f>
        <v>0</v>
      </c>
      <c r="Q101" s="132">
        <v>0</v>
      </c>
      <c r="R101" s="132">
        <f>Q101*H101</f>
        <v>0</v>
      </c>
      <c r="S101" s="132">
        <v>0</v>
      </c>
      <c r="T101" s="133">
        <f>S101*H101</f>
        <v>0</v>
      </c>
      <c r="AR101" s="134" t="s">
        <v>212</v>
      </c>
      <c r="AT101" s="134" t="s">
        <v>132</v>
      </c>
      <c r="AU101" s="134" t="s">
        <v>147</v>
      </c>
      <c r="AY101" s="13" t="s">
        <v>130</v>
      </c>
      <c r="BE101" s="135">
        <f>IF(N101="základní",J101,0)</f>
        <v>0</v>
      </c>
      <c r="BF101" s="135">
        <f>IF(N101="snížená",J101,0)</f>
        <v>0</v>
      </c>
      <c r="BG101" s="135">
        <f>IF(N101="zákl. přenesená",J101,0)</f>
        <v>0</v>
      </c>
      <c r="BH101" s="135">
        <f>IF(N101="sníž. přenesená",J101,0)</f>
        <v>0</v>
      </c>
      <c r="BI101" s="135">
        <f>IF(N101="nulová",J101,0)</f>
        <v>0</v>
      </c>
      <c r="BJ101" s="13" t="s">
        <v>82</v>
      </c>
      <c r="BK101" s="135">
        <f>ROUND(I101*H101,2)</f>
        <v>0</v>
      </c>
      <c r="BL101" s="13" t="s">
        <v>212</v>
      </c>
      <c r="BM101" s="134" t="s">
        <v>276</v>
      </c>
    </row>
    <row r="102" spans="2:65" s="1" customFormat="1" ht="16.5" customHeight="1">
      <c r="B102" s="28"/>
      <c r="C102" s="123" t="s">
        <v>183</v>
      </c>
      <c r="D102" s="123" t="s">
        <v>132</v>
      </c>
      <c r="E102" s="124" t="s">
        <v>277</v>
      </c>
      <c r="F102" s="125" t="s">
        <v>278</v>
      </c>
      <c r="G102" s="126" t="s">
        <v>215</v>
      </c>
      <c r="H102" s="127">
        <v>500</v>
      </c>
      <c r="I102" s="128"/>
      <c r="J102" s="129">
        <f>ROUND(I102*H102,2)</f>
        <v>0</v>
      </c>
      <c r="K102" s="125" t="s">
        <v>19</v>
      </c>
      <c r="L102" s="28"/>
      <c r="M102" s="130" t="s">
        <v>19</v>
      </c>
      <c r="N102" s="131" t="s">
        <v>45</v>
      </c>
      <c r="P102" s="132">
        <f>O102*H102</f>
        <v>0</v>
      </c>
      <c r="Q102" s="132">
        <v>0</v>
      </c>
      <c r="R102" s="132">
        <f>Q102*H102</f>
        <v>0</v>
      </c>
      <c r="S102" s="132">
        <v>0</v>
      </c>
      <c r="T102" s="133">
        <f>S102*H102</f>
        <v>0</v>
      </c>
      <c r="AR102" s="134" t="s">
        <v>212</v>
      </c>
      <c r="AT102" s="134" t="s">
        <v>132</v>
      </c>
      <c r="AU102" s="134" t="s">
        <v>147</v>
      </c>
      <c r="AY102" s="13" t="s">
        <v>130</v>
      </c>
      <c r="BE102" s="135">
        <f>IF(N102="základní",J102,0)</f>
        <v>0</v>
      </c>
      <c r="BF102" s="135">
        <f>IF(N102="snížená",J102,0)</f>
        <v>0</v>
      </c>
      <c r="BG102" s="135">
        <f>IF(N102="zákl. přenesená",J102,0)</f>
        <v>0</v>
      </c>
      <c r="BH102" s="135">
        <f>IF(N102="sníž. přenesená",J102,0)</f>
        <v>0</v>
      </c>
      <c r="BI102" s="135">
        <f>IF(N102="nulová",J102,0)</f>
        <v>0</v>
      </c>
      <c r="BJ102" s="13" t="s">
        <v>82</v>
      </c>
      <c r="BK102" s="135">
        <f>ROUND(I102*H102,2)</f>
        <v>0</v>
      </c>
      <c r="BL102" s="13" t="s">
        <v>212</v>
      </c>
      <c r="BM102" s="134" t="s">
        <v>279</v>
      </c>
    </row>
    <row r="103" spans="2:65" s="1" customFormat="1" ht="16.5" customHeight="1">
      <c r="B103" s="28"/>
      <c r="C103" s="123" t="s">
        <v>188</v>
      </c>
      <c r="D103" s="123" t="s">
        <v>132</v>
      </c>
      <c r="E103" s="124" t="s">
        <v>280</v>
      </c>
      <c r="F103" s="125" t="s">
        <v>281</v>
      </c>
      <c r="G103" s="126" t="s">
        <v>215</v>
      </c>
      <c r="H103" s="127">
        <v>380</v>
      </c>
      <c r="I103" s="128"/>
      <c r="J103" s="129">
        <f>ROUND(I103*H103,2)</f>
        <v>0</v>
      </c>
      <c r="K103" s="125" t="s">
        <v>19</v>
      </c>
      <c r="L103" s="28"/>
      <c r="M103" s="130" t="s">
        <v>19</v>
      </c>
      <c r="N103" s="131" t="s">
        <v>45</v>
      </c>
      <c r="P103" s="132">
        <f>O103*H103</f>
        <v>0</v>
      </c>
      <c r="Q103" s="132">
        <v>0</v>
      </c>
      <c r="R103" s="132">
        <f>Q103*H103</f>
        <v>0</v>
      </c>
      <c r="S103" s="132">
        <v>0</v>
      </c>
      <c r="T103" s="133">
        <f>S103*H103</f>
        <v>0</v>
      </c>
      <c r="AR103" s="134" t="s">
        <v>212</v>
      </c>
      <c r="AT103" s="134" t="s">
        <v>132</v>
      </c>
      <c r="AU103" s="134" t="s">
        <v>147</v>
      </c>
      <c r="AY103" s="13" t="s">
        <v>130</v>
      </c>
      <c r="BE103" s="135">
        <f>IF(N103="základní",J103,0)</f>
        <v>0</v>
      </c>
      <c r="BF103" s="135">
        <f>IF(N103="snížená",J103,0)</f>
        <v>0</v>
      </c>
      <c r="BG103" s="135">
        <f>IF(N103="zákl. přenesená",J103,0)</f>
        <v>0</v>
      </c>
      <c r="BH103" s="135">
        <f>IF(N103="sníž. přenesená",J103,0)</f>
        <v>0</v>
      </c>
      <c r="BI103" s="135">
        <f>IF(N103="nulová",J103,0)</f>
        <v>0</v>
      </c>
      <c r="BJ103" s="13" t="s">
        <v>82</v>
      </c>
      <c r="BK103" s="135">
        <f>ROUND(I103*H103,2)</f>
        <v>0</v>
      </c>
      <c r="BL103" s="13" t="s">
        <v>212</v>
      </c>
      <c r="BM103" s="134" t="s">
        <v>282</v>
      </c>
    </row>
    <row r="104" spans="2:65" s="11" customFormat="1" ht="20.85" customHeight="1">
      <c r="B104" s="111"/>
      <c r="D104" s="112" t="s">
        <v>73</v>
      </c>
      <c r="E104" s="121" t="s">
        <v>283</v>
      </c>
      <c r="F104" s="121" t="s">
        <v>284</v>
      </c>
      <c r="I104" s="114"/>
      <c r="J104" s="122">
        <f>BK104</f>
        <v>0</v>
      </c>
      <c r="L104" s="111"/>
      <c r="M104" s="116"/>
      <c r="P104" s="117">
        <f>SUM(P105:P109)</f>
        <v>0</v>
      </c>
      <c r="R104" s="117">
        <f>SUM(R105:R109)</f>
        <v>0</v>
      </c>
      <c r="T104" s="118">
        <f>SUM(T105:T109)</f>
        <v>0</v>
      </c>
      <c r="AR104" s="112" t="s">
        <v>82</v>
      </c>
      <c r="AT104" s="119" t="s">
        <v>73</v>
      </c>
      <c r="AU104" s="119" t="s">
        <v>84</v>
      </c>
      <c r="AY104" s="112" t="s">
        <v>130</v>
      </c>
      <c r="BK104" s="120">
        <f>SUM(BK105:BK109)</f>
        <v>0</v>
      </c>
    </row>
    <row r="105" spans="2:65" s="1" customFormat="1" ht="16.5" customHeight="1">
      <c r="B105" s="28"/>
      <c r="C105" s="123" t="s">
        <v>8</v>
      </c>
      <c r="D105" s="123" t="s">
        <v>132</v>
      </c>
      <c r="E105" s="124" t="s">
        <v>285</v>
      </c>
      <c r="F105" s="125" t="s">
        <v>286</v>
      </c>
      <c r="G105" s="126" t="s">
        <v>258</v>
      </c>
      <c r="H105" s="127">
        <v>6</v>
      </c>
      <c r="I105" s="128"/>
      <c r="J105" s="129">
        <f>ROUND(I105*H105,2)</f>
        <v>0</v>
      </c>
      <c r="K105" s="125" t="s">
        <v>19</v>
      </c>
      <c r="L105" s="28"/>
      <c r="M105" s="130" t="s">
        <v>19</v>
      </c>
      <c r="N105" s="131" t="s">
        <v>45</v>
      </c>
      <c r="P105" s="132">
        <f>O105*H105</f>
        <v>0</v>
      </c>
      <c r="Q105" s="132">
        <v>0</v>
      </c>
      <c r="R105" s="132">
        <f>Q105*H105</f>
        <v>0</v>
      </c>
      <c r="S105" s="132">
        <v>0</v>
      </c>
      <c r="T105" s="133">
        <f>S105*H105</f>
        <v>0</v>
      </c>
      <c r="AR105" s="134" t="s">
        <v>212</v>
      </c>
      <c r="AT105" s="134" t="s">
        <v>132</v>
      </c>
      <c r="AU105" s="134" t="s">
        <v>147</v>
      </c>
      <c r="AY105" s="13" t="s">
        <v>130</v>
      </c>
      <c r="BE105" s="135">
        <f>IF(N105="základní",J105,0)</f>
        <v>0</v>
      </c>
      <c r="BF105" s="135">
        <f>IF(N105="snížená",J105,0)</f>
        <v>0</v>
      </c>
      <c r="BG105" s="135">
        <f>IF(N105="zákl. přenesená",J105,0)</f>
        <v>0</v>
      </c>
      <c r="BH105" s="135">
        <f>IF(N105="sníž. přenesená",J105,0)</f>
        <v>0</v>
      </c>
      <c r="BI105" s="135">
        <f>IF(N105="nulová",J105,0)</f>
        <v>0</v>
      </c>
      <c r="BJ105" s="13" t="s">
        <v>82</v>
      </c>
      <c r="BK105" s="135">
        <f>ROUND(I105*H105,2)</f>
        <v>0</v>
      </c>
      <c r="BL105" s="13" t="s">
        <v>212</v>
      </c>
      <c r="BM105" s="134" t="s">
        <v>287</v>
      </c>
    </row>
    <row r="106" spans="2:65" s="1" customFormat="1" ht="16.5" customHeight="1">
      <c r="B106" s="28"/>
      <c r="C106" s="123" t="s">
        <v>197</v>
      </c>
      <c r="D106" s="123" t="s">
        <v>132</v>
      </c>
      <c r="E106" s="124" t="s">
        <v>288</v>
      </c>
      <c r="F106" s="125" t="s">
        <v>289</v>
      </c>
      <c r="G106" s="126" t="s">
        <v>258</v>
      </c>
      <c r="H106" s="127">
        <v>6</v>
      </c>
      <c r="I106" s="128"/>
      <c r="J106" s="129">
        <f>ROUND(I106*H106,2)</f>
        <v>0</v>
      </c>
      <c r="K106" s="125" t="s">
        <v>19</v>
      </c>
      <c r="L106" s="28"/>
      <c r="M106" s="130" t="s">
        <v>19</v>
      </c>
      <c r="N106" s="131" t="s">
        <v>45</v>
      </c>
      <c r="P106" s="132">
        <f>O106*H106</f>
        <v>0</v>
      </c>
      <c r="Q106" s="132">
        <v>0</v>
      </c>
      <c r="R106" s="132">
        <f>Q106*H106</f>
        <v>0</v>
      </c>
      <c r="S106" s="132">
        <v>0</v>
      </c>
      <c r="T106" s="133">
        <f>S106*H106</f>
        <v>0</v>
      </c>
      <c r="AR106" s="134" t="s">
        <v>212</v>
      </c>
      <c r="AT106" s="134" t="s">
        <v>132</v>
      </c>
      <c r="AU106" s="134" t="s">
        <v>147</v>
      </c>
      <c r="AY106" s="13" t="s">
        <v>130</v>
      </c>
      <c r="BE106" s="135">
        <f>IF(N106="základní",J106,0)</f>
        <v>0</v>
      </c>
      <c r="BF106" s="135">
        <f>IF(N106="snížená",J106,0)</f>
        <v>0</v>
      </c>
      <c r="BG106" s="135">
        <f>IF(N106="zákl. přenesená",J106,0)</f>
        <v>0</v>
      </c>
      <c r="BH106" s="135">
        <f>IF(N106="sníž. přenesená",J106,0)</f>
        <v>0</v>
      </c>
      <c r="BI106" s="135">
        <f>IF(N106="nulová",J106,0)</f>
        <v>0</v>
      </c>
      <c r="BJ106" s="13" t="s">
        <v>82</v>
      </c>
      <c r="BK106" s="135">
        <f>ROUND(I106*H106,2)</f>
        <v>0</v>
      </c>
      <c r="BL106" s="13" t="s">
        <v>212</v>
      </c>
      <c r="BM106" s="134" t="s">
        <v>290</v>
      </c>
    </row>
    <row r="107" spans="2:65" s="1" customFormat="1" ht="16.5" customHeight="1">
      <c r="B107" s="28"/>
      <c r="C107" s="123" t="s">
        <v>202</v>
      </c>
      <c r="D107" s="123" t="s">
        <v>132</v>
      </c>
      <c r="E107" s="124" t="s">
        <v>291</v>
      </c>
      <c r="F107" s="125" t="s">
        <v>292</v>
      </c>
      <c r="G107" s="126" t="s">
        <v>258</v>
      </c>
      <c r="H107" s="127">
        <v>6</v>
      </c>
      <c r="I107" s="128"/>
      <c r="J107" s="129">
        <f>ROUND(I107*H107,2)</f>
        <v>0</v>
      </c>
      <c r="K107" s="125" t="s">
        <v>19</v>
      </c>
      <c r="L107" s="28"/>
      <c r="M107" s="130" t="s">
        <v>19</v>
      </c>
      <c r="N107" s="131" t="s">
        <v>45</v>
      </c>
      <c r="P107" s="132">
        <f>O107*H107</f>
        <v>0</v>
      </c>
      <c r="Q107" s="132">
        <v>0</v>
      </c>
      <c r="R107" s="132">
        <f>Q107*H107</f>
        <v>0</v>
      </c>
      <c r="S107" s="132">
        <v>0</v>
      </c>
      <c r="T107" s="133">
        <f>S107*H107</f>
        <v>0</v>
      </c>
      <c r="AR107" s="134" t="s">
        <v>212</v>
      </c>
      <c r="AT107" s="134" t="s">
        <v>132</v>
      </c>
      <c r="AU107" s="134" t="s">
        <v>147</v>
      </c>
      <c r="AY107" s="13" t="s">
        <v>130</v>
      </c>
      <c r="BE107" s="135">
        <f>IF(N107="základní",J107,0)</f>
        <v>0</v>
      </c>
      <c r="BF107" s="135">
        <f>IF(N107="snížená",J107,0)</f>
        <v>0</v>
      </c>
      <c r="BG107" s="135">
        <f>IF(N107="zákl. přenesená",J107,0)</f>
        <v>0</v>
      </c>
      <c r="BH107" s="135">
        <f>IF(N107="sníž. přenesená",J107,0)</f>
        <v>0</v>
      </c>
      <c r="BI107" s="135">
        <f>IF(N107="nulová",J107,0)</f>
        <v>0</v>
      </c>
      <c r="BJ107" s="13" t="s">
        <v>82</v>
      </c>
      <c r="BK107" s="135">
        <f>ROUND(I107*H107,2)</f>
        <v>0</v>
      </c>
      <c r="BL107" s="13" t="s">
        <v>212</v>
      </c>
      <c r="BM107" s="134" t="s">
        <v>293</v>
      </c>
    </row>
    <row r="108" spans="2:65" s="1" customFormat="1" ht="24.2" customHeight="1">
      <c r="B108" s="28"/>
      <c r="C108" s="123" t="s">
        <v>207</v>
      </c>
      <c r="D108" s="123" t="s">
        <v>132</v>
      </c>
      <c r="E108" s="124" t="s">
        <v>294</v>
      </c>
      <c r="F108" s="125" t="s">
        <v>295</v>
      </c>
      <c r="G108" s="126" t="s">
        <v>258</v>
      </c>
      <c r="H108" s="127">
        <v>18</v>
      </c>
      <c r="I108" s="128"/>
      <c r="J108" s="129">
        <f>ROUND(I108*H108,2)</f>
        <v>0</v>
      </c>
      <c r="K108" s="125" t="s">
        <v>19</v>
      </c>
      <c r="L108" s="28"/>
      <c r="M108" s="130" t="s">
        <v>19</v>
      </c>
      <c r="N108" s="131" t="s">
        <v>45</v>
      </c>
      <c r="P108" s="132">
        <f>O108*H108</f>
        <v>0</v>
      </c>
      <c r="Q108" s="132">
        <v>0</v>
      </c>
      <c r="R108" s="132">
        <f>Q108*H108</f>
        <v>0</v>
      </c>
      <c r="S108" s="132">
        <v>0</v>
      </c>
      <c r="T108" s="133">
        <f>S108*H108</f>
        <v>0</v>
      </c>
      <c r="AR108" s="134" t="s">
        <v>212</v>
      </c>
      <c r="AT108" s="134" t="s">
        <v>132</v>
      </c>
      <c r="AU108" s="134" t="s">
        <v>147</v>
      </c>
      <c r="AY108" s="13" t="s">
        <v>130</v>
      </c>
      <c r="BE108" s="135">
        <f>IF(N108="základní",J108,0)</f>
        <v>0</v>
      </c>
      <c r="BF108" s="135">
        <f>IF(N108="snížená",J108,0)</f>
        <v>0</v>
      </c>
      <c r="BG108" s="135">
        <f>IF(N108="zákl. přenesená",J108,0)</f>
        <v>0</v>
      </c>
      <c r="BH108" s="135">
        <f>IF(N108="sníž. přenesená",J108,0)</f>
        <v>0</v>
      </c>
      <c r="BI108" s="135">
        <f>IF(N108="nulová",J108,0)</f>
        <v>0</v>
      </c>
      <c r="BJ108" s="13" t="s">
        <v>82</v>
      </c>
      <c r="BK108" s="135">
        <f>ROUND(I108*H108,2)</f>
        <v>0</v>
      </c>
      <c r="BL108" s="13" t="s">
        <v>212</v>
      </c>
      <c r="BM108" s="134" t="s">
        <v>296</v>
      </c>
    </row>
    <row r="109" spans="2:65" s="1" customFormat="1" ht="16.5" customHeight="1">
      <c r="B109" s="28"/>
      <c r="C109" s="123" t="s">
        <v>212</v>
      </c>
      <c r="D109" s="123" t="s">
        <v>132</v>
      </c>
      <c r="E109" s="124" t="s">
        <v>297</v>
      </c>
      <c r="F109" s="125" t="s">
        <v>270</v>
      </c>
      <c r="G109" s="126" t="s">
        <v>258</v>
      </c>
      <c r="H109" s="127">
        <v>6</v>
      </c>
      <c r="I109" s="128"/>
      <c r="J109" s="129">
        <f>ROUND(I109*H109,2)</f>
        <v>0</v>
      </c>
      <c r="K109" s="125" t="s">
        <v>19</v>
      </c>
      <c r="L109" s="28"/>
      <c r="M109" s="130" t="s">
        <v>19</v>
      </c>
      <c r="N109" s="131" t="s">
        <v>45</v>
      </c>
      <c r="P109" s="132">
        <f>O109*H109</f>
        <v>0</v>
      </c>
      <c r="Q109" s="132">
        <v>0</v>
      </c>
      <c r="R109" s="132">
        <f>Q109*H109</f>
        <v>0</v>
      </c>
      <c r="S109" s="132">
        <v>0</v>
      </c>
      <c r="T109" s="133">
        <f>S109*H109</f>
        <v>0</v>
      </c>
      <c r="AR109" s="134" t="s">
        <v>212</v>
      </c>
      <c r="AT109" s="134" t="s">
        <v>132</v>
      </c>
      <c r="AU109" s="134" t="s">
        <v>147</v>
      </c>
      <c r="AY109" s="13" t="s">
        <v>130</v>
      </c>
      <c r="BE109" s="135">
        <f>IF(N109="základní",J109,0)</f>
        <v>0</v>
      </c>
      <c r="BF109" s="135">
        <f>IF(N109="snížená",J109,0)</f>
        <v>0</v>
      </c>
      <c r="BG109" s="135">
        <f>IF(N109="zákl. přenesená",J109,0)</f>
        <v>0</v>
      </c>
      <c r="BH109" s="135">
        <f>IF(N109="sníž. přenesená",J109,0)</f>
        <v>0</v>
      </c>
      <c r="BI109" s="135">
        <f>IF(N109="nulová",J109,0)</f>
        <v>0</v>
      </c>
      <c r="BJ109" s="13" t="s">
        <v>82</v>
      </c>
      <c r="BK109" s="135">
        <f>ROUND(I109*H109,2)</f>
        <v>0</v>
      </c>
      <c r="BL109" s="13" t="s">
        <v>212</v>
      </c>
      <c r="BM109" s="134" t="s">
        <v>298</v>
      </c>
    </row>
    <row r="110" spans="2:65" s="11" customFormat="1" ht="20.85" customHeight="1">
      <c r="B110" s="111"/>
      <c r="D110" s="112" t="s">
        <v>73</v>
      </c>
      <c r="E110" s="121" t="s">
        <v>299</v>
      </c>
      <c r="F110" s="121" t="s">
        <v>300</v>
      </c>
      <c r="I110" s="114"/>
      <c r="J110" s="122">
        <f>BK110</f>
        <v>0</v>
      </c>
      <c r="L110" s="111"/>
      <c r="M110" s="116"/>
      <c r="P110" s="117">
        <f>SUM(P111:P112)</f>
        <v>0</v>
      </c>
      <c r="R110" s="117">
        <f>SUM(R111:R112)</f>
        <v>0</v>
      </c>
      <c r="T110" s="118">
        <f>SUM(T111:T112)</f>
        <v>0</v>
      </c>
      <c r="AR110" s="112" t="s">
        <v>82</v>
      </c>
      <c r="AT110" s="119" t="s">
        <v>73</v>
      </c>
      <c r="AU110" s="119" t="s">
        <v>84</v>
      </c>
      <c r="AY110" s="112" t="s">
        <v>130</v>
      </c>
      <c r="BK110" s="120">
        <f>SUM(BK111:BK112)</f>
        <v>0</v>
      </c>
    </row>
    <row r="111" spans="2:65" s="1" customFormat="1" ht="16.5" customHeight="1">
      <c r="B111" s="28"/>
      <c r="C111" s="123" t="s">
        <v>218</v>
      </c>
      <c r="D111" s="123" t="s">
        <v>132</v>
      </c>
      <c r="E111" s="124" t="s">
        <v>301</v>
      </c>
      <c r="F111" s="125" t="s">
        <v>302</v>
      </c>
      <c r="G111" s="126" t="s">
        <v>303</v>
      </c>
      <c r="H111" s="127">
        <v>20</v>
      </c>
      <c r="I111" s="128"/>
      <c r="J111" s="129">
        <f>ROUND(I111*H111,2)</f>
        <v>0</v>
      </c>
      <c r="K111" s="125" t="s">
        <v>19</v>
      </c>
      <c r="L111" s="28"/>
      <c r="M111" s="130" t="s">
        <v>19</v>
      </c>
      <c r="N111" s="131" t="s">
        <v>45</v>
      </c>
      <c r="P111" s="132">
        <f>O111*H111</f>
        <v>0</v>
      </c>
      <c r="Q111" s="132">
        <v>0</v>
      </c>
      <c r="R111" s="132">
        <f>Q111*H111</f>
        <v>0</v>
      </c>
      <c r="S111" s="132">
        <v>0</v>
      </c>
      <c r="T111" s="133">
        <f>S111*H111</f>
        <v>0</v>
      </c>
      <c r="AR111" s="134" t="s">
        <v>212</v>
      </c>
      <c r="AT111" s="134" t="s">
        <v>132</v>
      </c>
      <c r="AU111" s="134" t="s">
        <v>147</v>
      </c>
      <c r="AY111" s="13" t="s">
        <v>130</v>
      </c>
      <c r="BE111" s="135">
        <f>IF(N111="základní",J111,0)</f>
        <v>0</v>
      </c>
      <c r="BF111" s="135">
        <f>IF(N111="snížená",J111,0)</f>
        <v>0</v>
      </c>
      <c r="BG111" s="135">
        <f>IF(N111="zákl. přenesená",J111,0)</f>
        <v>0</v>
      </c>
      <c r="BH111" s="135">
        <f>IF(N111="sníž. přenesená",J111,0)</f>
        <v>0</v>
      </c>
      <c r="BI111" s="135">
        <f>IF(N111="nulová",J111,0)</f>
        <v>0</v>
      </c>
      <c r="BJ111" s="13" t="s">
        <v>82</v>
      </c>
      <c r="BK111" s="135">
        <f>ROUND(I111*H111,2)</f>
        <v>0</v>
      </c>
      <c r="BL111" s="13" t="s">
        <v>212</v>
      </c>
      <c r="BM111" s="134" t="s">
        <v>304</v>
      </c>
    </row>
    <row r="112" spans="2:65" s="1" customFormat="1" ht="16.5" customHeight="1">
      <c r="B112" s="28"/>
      <c r="C112" s="123" t="s">
        <v>224</v>
      </c>
      <c r="D112" s="123" t="s">
        <v>132</v>
      </c>
      <c r="E112" s="124" t="s">
        <v>305</v>
      </c>
      <c r="F112" s="125" t="s">
        <v>306</v>
      </c>
      <c r="G112" s="126" t="s">
        <v>303</v>
      </c>
      <c r="H112" s="127">
        <v>14</v>
      </c>
      <c r="I112" s="128"/>
      <c r="J112" s="129">
        <f>ROUND(I112*H112,2)</f>
        <v>0</v>
      </c>
      <c r="K112" s="125" t="s">
        <v>19</v>
      </c>
      <c r="L112" s="28"/>
      <c r="M112" s="130" t="s">
        <v>19</v>
      </c>
      <c r="N112" s="131" t="s">
        <v>45</v>
      </c>
      <c r="P112" s="132">
        <f>O112*H112</f>
        <v>0</v>
      </c>
      <c r="Q112" s="132">
        <v>0</v>
      </c>
      <c r="R112" s="132">
        <f>Q112*H112</f>
        <v>0</v>
      </c>
      <c r="S112" s="132">
        <v>0</v>
      </c>
      <c r="T112" s="133">
        <f>S112*H112</f>
        <v>0</v>
      </c>
      <c r="AR112" s="134" t="s">
        <v>212</v>
      </c>
      <c r="AT112" s="134" t="s">
        <v>132</v>
      </c>
      <c r="AU112" s="134" t="s">
        <v>147</v>
      </c>
      <c r="AY112" s="13" t="s">
        <v>130</v>
      </c>
      <c r="BE112" s="135">
        <f>IF(N112="základní",J112,0)</f>
        <v>0</v>
      </c>
      <c r="BF112" s="135">
        <f>IF(N112="snížená",J112,0)</f>
        <v>0</v>
      </c>
      <c r="BG112" s="135">
        <f>IF(N112="zákl. přenesená",J112,0)</f>
        <v>0</v>
      </c>
      <c r="BH112" s="135">
        <f>IF(N112="sníž. přenesená",J112,0)</f>
        <v>0</v>
      </c>
      <c r="BI112" s="135">
        <f>IF(N112="nulová",J112,0)</f>
        <v>0</v>
      </c>
      <c r="BJ112" s="13" t="s">
        <v>82</v>
      </c>
      <c r="BK112" s="135">
        <f>ROUND(I112*H112,2)</f>
        <v>0</v>
      </c>
      <c r="BL112" s="13" t="s">
        <v>212</v>
      </c>
      <c r="BM112" s="134" t="s">
        <v>307</v>
      </c>
    </row>
    <row r="113" spans="2:65" s="11" customFormat="1" ht="25.9" customHeight="1">
      <c r="B113" s="111"/>
      <c r="D113" s="112" t="s">
        <v>73</v>
      </c>
      <c r="E113" s="113" t="s">
        <v>308</v>
      </c>
      <c r="F113" s="113" t="s">
        <v>309</v>
      </c>
      <c r="I113" s="114"/>
      <c r="J113" s="115">
        <f>BK113</f>
        <v>0</v>
      </c>
      <c r="L113" s="111"/>
      <c r="M113" s="116"/>
      <c r="P113" s="117">
        <f>SUM(P114:P117)</f>
        <v>0</v>
      </c>
      <c r="R113" s="117">
        <f>SUM(R114:R117)</f>
        <v>0</v>
      </c>
      <c r="T113" s="118">
        <f>SUM(T114:T117)</f>
        <v>0</v>
      </c>
      <c r="AR113" s="112" t="s">
        <v>137</v>
      </c>
      <c r="AT113" s="119" t="s">
        <v>73</v>
      </c>
      <c r="AU113" s="119" t="s">
        <v>74</v>
      </c>
      <c r="AY113" s="112" t="s">
        <v>130</v>
      </c>
      <c r="BK113" s="120">
        <f>SUM(BK114:BK117)</f>
        <v>0</v>
      </c>
    </row>
    <row r="114" spans="2:65" s="1" customFormat="1" ht="16.5" customHeight="1">
      <c r="B114" s="28"/>
      <c r="C114" s="123" t="s">
        <v>310</v>
      </c>
      <c r="D114" s="123" t="s">
        <v>132</v>
      </c>
      <c r="E114" s="124" t="s">
        <v>311</v>
      </c>
      <c r="F114" s="125" t="s">
        <v>312</v>
      </c>
      <c r="G114" s="126" t="s">
        <v>303</v>
      </c>
      <c r="H114" s="127">
        <v>110</v>
      </c>
      <c r="I114" s="128"/>
      <c r="J114" s="129">
        <f>ROUND(I114*H114,2)</f>
        <v>0</v>
      </c>
      <c r="K114" s="125" t="s">
        <v>313</v>
      </c>
      <c r="L114" s="28"/>
      <c r="M114" s="130" t="s">
        <v>19</v>
      </c>
      <c r="N114" s="131" t="s">
        <v>45</v>
      </c>
      <c r="P114" s="132">
        <f>O114*H114</f>
        <v>0</v>
      </c>
      <c r="Q114" s="132">
        <v>0</v>
      </c>
      <c r="R114" s="132">
        <f>Q114*H114</f>
        <v>0</v>
      </c>
      <c r="S114" s="132">
        <v>0</v>
      </c>
      <c r="T114" s="133">
        <f>S114*H114</f>
        <v>0</v>
      </c>
      <c r="AR114" s="134" t="s">
        <v>314</v>
      </c>
      <c r="AT114" s="134" t="s">
        <v>132</v>
      </c>
      <c r="AU114" s="134" t="s">
        <v>82</v>
      </c>
      <c r="AY114" s="13" t="s">
        <v>130</v>
      </c>
      <c r="BE114" s="135">
        <f>IF(N114="základní",J114,0)</f>
        <v>0</v>
      </c>
      <c r="BF114" s="135">
        <f>IF(N114="snížená",J114,0)</f>
        <v>0</v>
      </c>
      <c r="BG114" s="135">
        <f>IF(N114="zákl. přenesená",J114,0)</f>
        <v>0</v>
      </c>
      <c r="BH114" s="135">
        <f>IF(N114="sníž. přenesená",J114,0)</f>
        <v>0</v>
      </c>
      <c r="BI114" s="135">
        <f>IF(N114="nulová",J114,0)</f>
        <v>0</v>
      </c>
      <c r="BJ114" s="13" t="s">
        <v>82</v>
      </c>
      <c r="BK114" s="135">
        <f>ROUND(I114*H114,2)</f>
        <v>0</v>
      </c>
      <c r="BL114" s="13" t="s">
        <v>314</v>
      </c>
      <c r="BM114" s="134" t="s">
        <v>315</v>
      </c>
    </row>
    <row r="115" spans="2:65" s="1" customFormat="1" ht="11.25">
      <c r="B115" s="28"/>
      <c r="D115" s="136" t="s">
        <v>139</v>
      </c>
      <c r="F115" s="137" t="s">
        <v>316</v>
      </c>
      <c r="I115" s="138"/>
      <c r="L115" s="28"/>
      <c r="M115" s="139"/>
      <c r="T115" s="49"/>
      <c r="AT115" s="13" t="s">
        <v>139</v>
      </c>
      <c r="AU115" s="13" t="s">
        <v>82</v>
      </c>
    </row>
    <row r="116" spans="2:65" s="1" customFormat="1" ht="38.65" customHeight="1">
      <c r="B116" s="28"/>
      <c r="C116" s="123" t="s">
        <v>317</v>
      </c>
      <c r="D116" s="123" t="s">
        <v>132</v>
      </c>
      <c r="E116" s="124" t="s">
        <v>318</v>
      </c>
      <c r="F116" s="125" t="s">
        <v>319</v>
      </c>
      <c r="G116" s="126" t="s">
        <v>303</v>
      </c>
      <c r="H116" s="127">
        <v>50</v>
      </c>
      <c r="I116" s="128"/>
      <c r="J116" s="129">
        <f>ROUND(I116*H116,2)</f>
        <v>0</v>
      </c>
      <c r="K116" s="125" t="s">
        <v>313</v>
      </c>
      <c r="L116" s="28"/>
      <c r="M116" s="130" t="s">
        <v>19</v>
      </c>
      <c r="N116" s="131" t="s">
        <v>45</v>
      </c>
      <c r="P116" s="132">
        <f>O116*H116</f>
        <v>0</v>
      </c>
      <c r="Q116" s="132">
        <v>0</v>
      </c>
      <c r="R116" s="132">
        <f>Q116*H116</f>
        <v>0</v>
      </c>
      <c r="S116" s="132">
        <v>0</v>
      </c>
      <c r="T116" s="133">
        <f>S116*H116</f>
        <v>0</v>
      </c>
      <c r="AR116" s="134" t="s">
        <v>314</v>
      </c>
      <c r="AT116" s="134" t="s">
        <v>132</v>
      </c>
      <c r="AU116" s="134" t="s">
        <v>82</v>
      </c>
      <c r="AY116" s="13" t="s">
        <v>130</v>
      </c>
      <c r="BE116" s="135">
        <f>IF(N116="základní",J116,0)</f>
        <v>0</v>
      </c>
      <c r="BF116" s="135">
        <f>IF(N116="snížená",J116,0)</f>
        <v>0</v>
      </c>
      <c r="BG116" s="135">
        <f>IF(N116="zákl. přenesená",J116,0)</f>
        <v>0</v>
      </c>
      <c r="BH116" s="135">
        <f>IF(N116="sníž. přenesená",J116,0)</f>
        <v>0</v>
      </c>
      <c r="BI116" s="135">
        <f>IF(N116="nulová",J116,0)</f>
        <v>0</v>
      </c>
      <c r="BJ116" s="13" t="s">
        <v>82</v>
      </c>
      <c r="BK116" s="135">
        <f>ROUND(I116*H116,2)</f>
        <v>0</v>
      </c>
      <c r="BL116" s="13" t="s">
        <v>314</v>
      </c>
      <c r="BM116" s="134" t="s">
        <v>320</v>
      </c>
    </row>
    <row r="117" spans="2:65" s="1" customFormat="1" ht="11.25">
      <c r="B117" s="28"/>
      <c r="D117" s="136" t="s">
        <v>139</v>
      </c>
      <c r="F117" s="137" t="s">
        <v>321</v>
      </c>
      <c r="I117" s="138"/>
      <c r="L117" s="28"/>
      <c r="M117" s="150"/>
      <c r="N117" s="151"/>
      <c r="O117" s="151"/>
      <c r="P117" s="151"/>
      <c r="Q117" s="151"/>
      <c r="R117" s="151"/>
      <c r="S117" s="151"/>
      <c r="T117" s="152"/>
      <c r="AT117" s="13" t="s">
        <v>139</v>
      </c>
      <c r="AU117" s="13" t="s">
        <v>82</v>
      </c>
    </row>
    <row r="118" spans="2:65" s="1" customFormat="1" ht="6.95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28"/>
    </row>
  </sheetData>
  <sheetProtection algorithmName="SHA-512" hashValue="gGG0Za6BUz8E1W+MmW1okiLH0YVX6f1amQZsWOauUNwfUUp3JqZqdzYDeMsp/7/2hqwjPu/DupZ/pj8P5P6ZtQ==" saltValue="tn/ArAyemKbylea+i+5iW1Gu3IfKglDd3Da9W3mgntrcUx4CZCLXVaXa5QYJXhIwPevaluRRx4DabL1l/fh2dg==" spinCount="100000" sheet="1" objects="1" scenarios="1" formatColumns="0" formatRows="0" autoFilter="0"/>
  <autoFilter ref="C86:K117" xr:uid="{00000000-0009-0000-0000-000002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15" r:id="rId1" xr:uid="{00000000-0004-0000-0200-000000000000}"/>
    <hyperlink ref="F117" r:id="rId2" xr:uid="{00000000-0004-0000-02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3" t="s">
        <v>90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103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1" t="str">
        <f>'Rekapitulace stavby'!K6</f>
        <v>SK Modřany-  hrací plocha</v>
      </c>
      <c r="F7" s="192"/>
      <c r="G7" s="192"/>
      <c r="H7" s="192"/>
      <c r="L7" s="16"/>
    </row>
    <row r="8" spans="2:46" s="1" customFormat="1" ht="12" customHeight="1">
      <c r="B8" s="28"/>
      <c r="D8" s="23" t="s">
        <v>104</v>
      </c>
      <c r="L8" s="28"/>
    </row>
    <row r="9" spans="2:46" s="1" customFormat="1" ht="16.5" customHeight="1">
      <c r="B9" s="28"/>
      <c r="E9" s="154" t="s">
        <v>322</v>
      </c>
      <c r="F9" s="193"/>
      <c r="G9" s="193"/>
      <c r="H9" s="193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21. 7. 2025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customHeight="1">
      <c r="B15" s="28"/>
      <c r="E15" s="21" t="s">
        <v>28</v>
      </c>
      <c r="I15" s="23" t="s">
        <v>29</v>
      </c>
      <c r="J15" s="21" t="s">
        <v>19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4" t="str">
        <f>'Rekapitulace stavby'!E14</f>
        <v>Vyplň údaj</v>
      </c>
      <c r="F18" s="175"/>
      <c r="G18" s="175"/>
      <c r="H18" s="175"/>
      <c r="I18" s="23" t="s">
        <v>29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26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29</v>
      </c>
      <c r="J21" s="21" t="s">
        <v>19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71.25" customHeight="1">
      <c r="B27" s="82"/>
      <c r="E27" s="180" t="s">
        <v>106</v>
      </c>
      <c r="F27" s="180"/>
      <c r="G27" s="180"/>
      <c r="H27" s="180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40</v>
      </c>
      <c r="J30" s="59">
        <f>ROUND(J94,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48" t="s">
        <v>44</v>
      </c>
      <c r="E33" s="23" t="s">
        <v>45</v>
      </c>
      <c r="F33" s="84">
        <f>ROUND((SUM(BE94:BE167)),  2)</f>
        <v>0</v>
      </c>
      <c r="I33" s="85">
        <v>0.21</v>
      </c>
      <c r="J33" s="84">
        <f>ROUND(((SUM(BE94:BE167))*I33),  2)</f>
        <v>0</v>
      </c>
      <c r="L33" s="28"/>
    </row>
    <row r="34" spans="2:12" s="1" customFormat="1" ht="14.45" customHeight="1">
      <c r="B34" s="28"/>
      <c r="E34" s="23" t="s">
        <v>46</v>
      </c>
      <c r="F34" s="84">
        <f>ROUND((SUM(BF94:BF167)),  2)</f>
        <v>0</v>
      </c>
      <c r="I34" s="85">
        <v>0.12</v>
      </c>
      <c r="J34" s="84">
        <f>ROUND(((SUM(BF94:BF167))*I34),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4">
        <f>ROUND((SUM(BG94:BG167)),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4">
        <f>ROUND((SUM(BH94:BH167)),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4">
        <f>ROUND((SUM(BI94:BI167)),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50</v>
      </c>
      <c r="E39" s="50"/>
      <c r="F39" s="50"/>
      <c r="G39" s="88" t="s">
        <v>51</v>
      </c>
      <c r="H39" s="89" t="s">
        <v>52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hidden="1" customHeight="1">
      <c r="B45" s="28"/>
      <c r="C45" s="17" t="s">
        <v>107</v>
      </c>
      <c r="L45" s="28"/>
    </row>
    <row r="46" spans="2:12" s="1" customFormat="1" ht="6.95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16.5" hidden="1" customHeight="1">
      <c r="B48" s="28"/>
      <c r="E48" s="191" t="str">
        <f>E7</f>
        <v>SK Modřany-  hrací plocha</v>
      </c>
      <c r="F48" s="192"/>
      <c r="G48" s="192"/>
      <c r="H48" s="192"/>
      <c r="L48" s="28"/>
    </row>
    <row r="49" spans="2:47" s="1" customFormat="1" ht="12" hidden="1" customHeight="1">
      <c r="B49" s="28"/>
      <c r="C49" s="23" t="s">
        <v>104</v>
      </c>
      <c r="L49" s="28"/>
    </row>
    <row r="50" spans="2:47" s="1" customFormat="1" ht="16.5" hidden="1" customHeight="1">
      <c r="B50" s="28"/>
      <c r="E50" s="154" t="str">
        <f>E9</f>
        <v>2025-109-1-03 - Hrací plocha</v>
      </c>
      <c r="F50" s="193"/>
      <c r="G50" s="193"/>
      <c r="H50" s="193"/>
      <c r="L50" s="28"/>
    </row>
    <row r="51" spans="2:47" s="1" customFormat="1" ht="6.95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>Komořanská - 47, Praha 4 - Modřany</v>
      </c>
      <c r="I52" s="23" t="s">
        <v>23</v>
      </c>
      <c r="J52" s="45" t="str">
        <f>IF(J12="","",J12)</f>
        <v>21. 7. 2025</v>
      </c>
      <c r="L52" s="28"/>
    </row>
    <row r="53" spans="2:47" s="1" customFormat="1" ht="6.95" hidden="1" customHeight="1">
      <c r="B53" s="28"/>
      <c r="L53" s="28"/>
    </row>
    <row r="54" spans="2:47" s="1" customFormat="1" ht="40.15" hidden="1" customHeight="1">
      <c r="B54" s="28"/>
      <c r="C54" s="23" t="s">
        <v>25</v>
      </c>
      <c r="F54" s="21" t="str">
        <f>E15</f>
        <v>Sportovní klub Modřany,Komořanská 47, Praha 4</v>
      </c>
      <c r="I54" s="23" t="s">
        <v>32</v>
      </c>
      <c r="J54" s="26" t="str">
        <f>E21</f>
        <v>ASLB spol.s.r.o.Fikarova 2157/1, Praha 4</v>
      </c>
      <c r="L54" s="28"/>
    </row>
    <row r="55" spans="2:47" s="1" customFormat="1" ht="15.2" hidden="1" customHeight="1">
      <c r="B55" s="28"/>
      <c r="C55" s="23" t="s">
        <v>30</v>
      </c>
      <c r="F55" s="21" t="str">
        <f>IF(E18="","",E18)</f>
        <v>Vyplň údaj</v>
      </c>
      <c r="I55" s="23" t="s">
        <v>36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108</v>
      </c>
      <c r="D57" s="86"/>
      <c r="E57" s="86"/>
      <c r="F57" s="86"/>
      <c r="G57" s="86"/>
      <c r="H57" s="86"/>
      <c r="I57" s="86"/>
      <c r="J57" s="93" t="s">
        <v>109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9" hidden="1" customHeight="1">
      <c r="B59" s="28"/>
      <c r="C59" s="94" t="s">
        <v>72</v>
      </c>
      <c r="J59" s="59">
        <f>J94</f>
        <v>0</v>
      </c>
      <c r="L59" s="28"/>
      <c r="AU59" s="13" t="s">
        <v>110</v>
      </c>
    </row>
    <row r="60" spans="2:47" s="8" customFormat="1" ht="24.95" hidden="1" customHeight="1">
      <c r="B60" s="95"/>
      <c r="D60" s="96" t="s">
        <v>323</v>
      </c>
      <c r="E60" s="97"/>
      <c r="F60" s="97"/>
      <c r="G60" s="97"/>
      <c r="H60" s="97"/>
      <c r="I60" s="97"/>
      <c r="J60" s="98">
        <f>J95</f>
        <v>0</v>
      </c>
      <c r="L60" s="95"/>
    </row>
    <row r="61" spans="2:47" s="9" customFormat="1" ht="19.899999999999999" hidden="1" customHeight="1">
      <c r="B61" s="99"/>
      <c r="D61" s="100" t="s">
        <v>324</v>
      </c>
      <c r="E61" s="101"/>
      <c r="F61" s="101"/>
      <c r="G61" s="101"/>
      <c r="H61" s="101"/>
      <c r="I61" s="101"/>
      <c r="J61" s="102">
        <f>J96</f>
        <v>0</v>
      </c>
      <c r="L61" s="99"/>
    </row>
    <row r="62" spans="2:47" s="9" customFormat="1" ht="19.899999999999999" hidden="1" customHeight="1">
      <c r="B62" s="99"/>
      <c r="D62" s="100" t="s">
        <v>325</v>
      </c>
      <c r="E62" s="101"/>
      <c r="F62" s="101"/>
      <c r="G62" s="101"/>
      <c r="H62" s="101"/>
      <c r="I62" s="101"/>
      <c r="J62" s="102">
        <f>J101</f>
        <v>0</v>
      </c>
      <c r="L62" s="99"/>
    </row>
    <row r="63" spans="2:47" s="9" customFormat="1" ht="19.899999999999999" hidden="1" customHeight="1">
      <c r="B63" s="99"/>
      <c r="D63" s="100" t="s">
        <v>326</v>
      </c>
      <c r="E63" s="101"/>
      <c r="F63" s="101"/>
      <c r="G63" s="101"/>
      <c r="H63" s="101"/>
      <c r="I63" s="101"/>
      <c r="J63" s="102">
        <f>J104</f>
        <v>0</v>
      </c>
      <c r="L63" s="99"/>
    </row>
    <row r="64" spans="2:47" s="9" customFormat="1" ht="19.899999999999999" hidden="1" customHeight="1">
      <c r="B64" s="99"/>
      <c r="D64" s="100" t="s">
        <v>327</v>
      </c>
      <c r="E64" s="101"/>
      <c r="F64" s="101"/>
      <c r="G64" s="101"/>
      <c r="H64" s="101"/>
      <c r="I64" s="101"/>
      <c r="J64" s="102">
        <f>J107</f>
        <v>0</v>
      </c>
      <c r="L64" s="99"/>
    </row>
    <row r="65" spans="2:12" s="9" customFormat="1" ht="19.899999999999999" hidden="1" customHeight="1">
      <c r="B65" s="99"/>
      <c r="D65" s="100" t="s">
        <v>328</v>
      </c>
      <c r="E65" s="101"/>
      <c r="F65" s="101"/>
      <c r="G65" s="101"/>
      <c r="H65" s="101"/>
      <c r="I65" s="101"/>
      <c r="J65" s="102">
        <f>J120</f>
        <v>0</v>
      </c>
      <c r="L65" s="99"/>
    </row>
    <row r="66" spans="2:12" s="9" customFormat="1" ht="19.899999999999999" hidden="1" customHeight="1">
      <c r="B66" s="99"/>
      <c r="D66" s="100" t="s">
        <v>329</v>
      </c>
      <c r="E66" s="101"/>
      <c r="F66" s="101"/>
      <c r="G66" s="101"/>
      <c r="H66" s="101"/>
      <c r="I66" s="101"/>
      <c r="J66" s="102">
        <f>J126</f>
        <v>0</v>
      </c>
      <c r="L66" s="99"/>
    </row>
    <row r="67" spans="2:12" s="9" customFormat="1" ht="19.899999999999999" hidden="1" customHeight="1">
      <c r="B67" s="99"/>
      <c r="D67" s="100" t="s">
        <v>330</v>
      </c>
      <c r="E67" s="101"/>
      <c r="F67" s="101"/>
      <c r="G67" s="101"/>
      <c r="H67" s="101"/>
      <c r="I67" s="101"/>
      <c r="J67" s="102">
        <f>J131</f>
        <v>0</v>
      </c>
      <c r="L67" s="99"/>
    </row>
    <row r="68" spans="2:12" s="9" customFormat="1" ht="19.899999999999999" hidden="1" customHeight="1">
      <c r="B68" s="99"/>
      <c r="D68" s="100" t="s">
        <v>331</v>
      </c>
      <c r="E68" s="101"/>
      <c r="F68" s="101"/>
      <c r="G68" s="101"/>
      <c r="H68" s="101"/>
      <c r="I68" s="101"/>
      <c r="J68" s="102">
        <f>J137</f>
        <v>0</v>
      </c>
      <c r="L68" s="99"/>
    </row>
    <row r="69" spans="2:12" s="9" customFormat="1" ht="19.899999999999999" hidden="1" customHeight="1">
      <c r="B69" s="99"/>
      <c r="D69" s="100" t="s">
        <v>332</v>
      </c>
      <c r="E69" s="101"/>
      <c r="F69" s="101"/>
      <c r="G69" s="101"/>
      <c r="H69" s="101"/>
      <c r="I69" s="101"/>
      <c r="J69" s="102">
        <f>J142</f>
        <v>0</v>
      </c>
      <c r="L69" s="99"/>
    </row>
    <row r="70" spans="2:12" s="9" customFormat="1" ht="19.899999999999999" hidden="1" customHeight="1">
      <c r="B70" s="99"/>
      <c r="D70" s="100" t="s">
        <v>333</v>
      </c>
      <c r="E70" s="101"/>
      <c r="F70" s="101"/>
      <c r="G70" s="101"/>
      <c r="H70" s="101"/>
      <c r="I70" s="101"/>
      <c r="J70" s="102">
        <f>J147</f>
        <v>0</v>
      </c>
      <c r="L70" s="99"/>
    </row>
    <row r="71" spans="2:12" s="9" customFormat="1" ht="19.899999999999999" hidden="1" customHeight="1">
      <c r="B71" s="99"/>
      <c r="D71" s="100" t="s">
        <v>334</v>
      </c>
      <c r="E71" s="101"/>
      <c r="F71" s="101"/>
      <c r="G71" s="101"/>
      <c r="H71" s="101"/>
      <c r="I71" s="101"/>
      <c r="J71" s="102">
        <f>J151</f>
        <v>0</v>
      </c>
      <c r="L71" s="99"/>
    </row>
    <row r="72" spans="2:12" s="9" customFormat="1" ht="19.899999999999999" hidden="1" customHeight="1">
      <c r="B72" s="99"/>
      <c r="D72" s="100" t="s">
        <v>335</v>
      </c>
      <c r="E72" s="101"/>
      <c r="F72" s="101"/>
      <c r="G72" s="101"/>
      <c r="H72" s="101"/>
      <c r="I72" s="101"/>
      <c r="J72" s="102">
        <f>J155</f>
        <v>0</v>
      </c>
      <c r="L72" s="99"/>
    </row>
    <row r="73" spans="2:12" s="9" customFormat="1" ht="19.899999999999999" hidden="1" customHeight="1">
      <c r="B73" s="99"/>
      <c r="D73" s="100" t="s">
        <v>114</v>
      </c>
      <c r="E73" s="101"/>
      <c r="F73" s="101"/>
      <c r="G73" s="101"/>
      <c r="H73" s="101"/>
      <c r="I73" s="101"/>
      <c r="J73" s="102">
        <f>J162</f>
        <v>0</v>
      </c>
      <c r="L73" s="99"/>
    </row>
    <row r="74" spans="2:12" s="8" customFormat="1" ht="24.95" hidden="1" customHeight="1">
      <c r="B74" s="95"/>
      <c r="D74" s="96" t="s">
        <v>237</v>
      </c>
      <c r="E74" s="97"/>
      <c r="F74" s="97"/>
      <c r="G74" s="97"/>
      <c r="H74" s="97"/>
      <c r="I74" s="97"/>
      <c r="J74" s="98">
        <f>J165</f>
        <v>0</v>
      </c>
      <c r="L74" s="95"/>
    </row>
    <row r="75" spans="2:12" s="1" customFormat="1" ht="21.75" hidden="1" customHeight="1">
      <c r="B75" s="28"/>
      <c r="L75" s="28"/>
    </row>
    <row r="76" spans="2:12" s="1" customFormat="1" ht="6.95" hidden="1" customHeigh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28"/>
    </row>
    <row r="77" spans="2:12" ht="11.25" hidden="1"/>
    <row r="78" spans="2:12" ht="11.25" hidden="1"/>
    <row r="79" spans="2:12" ht="11.25" hidden="1"/>
    <row r="80" spans="2:12" s="1" customFormat="1" ht="6.95" customHeight="1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28"/>
    </row>
    <row r="81" spans="2:63" s="1" customFormat="1" ht="24.95" customHeight="1">
      <c r="B81" s="28"/>
      <c r="C81" s="17" t="s">
        <v>115</v>
      </c>
      <c r="L81" s="28"/>
    </row>
    <row r="82" spans="2:63" s="1" customFormat="1" ht="6.95" customHeight="1">
      <c r="B82" s="28"/>
      <c r="L82" s="28"/>
    </row>
    <row r="83" spans="2:63" s="1" customFormat="1" ht="12" customHeight="1">
      <c r="B83" s="28"/>
      <c r="C83" s="23" t="s">
        <v>16</v>
      </c>
      <c r="L83" s="28"/>
    </row>
    <row r="84" spans="2:63" s="1" customFormat="1" ht="16.5" customHeight="1">
      <c r="B84" s="28"/>
      <c r="E84" s="191" t="str">
        <f>E7</f>
        <v>SK Modřany-  hrací plocha</v>
      </c>
      <c r="F84" s="192"/>
      <c r="G84" s="192"/>
      <c r="H84" s="192"/>
      <c r="L84" s="28"/>
    </row>
    <row r="85" spans="2:63" s="1" customFormat="1" ht="12" customHeight="1">
      <c r="B85" s="28"/>
      <c r="C85" s="23" t="s">
        <v>104</v>
      </c>
      <c r="L85" s="28"/>
    </row>
    <row r="86" spans="2:63" s="1" customFormat="1" ht="16.5" customHeight="1">
      <c r="B86" s="28"/>
      <c r="E86" s="154" t="str">
        <f>E9</f>
        <v>2025-109-1-03 - Hrací plocha</v>
      </c>
      <c r="F86" s="193"/>
      <c r="G86" s="193"/>
      <c r="H86" s="193"/>
      <c r="L86" s="28"/>
    </row>
    <row r="87" spans="2:63" s="1" customFormat="1" ht="6.95" customHeight="1">
      <c r="B87" s="28"/>
      <c r="L87" s="28"/>
    </row>
    <row r="88" spans="2:63" s="1" customFormat="1" ht="12" customHeight="1">
      <c r="B88" s="28"/>
      <c r="C88" s="23" t="s">
        <v>21</v>
      </c>
      <c r="F88" s="21" t="str">
        <f>F12</f>
        <v>Komořanská - 47, Praha 4 - Modřany</v>
      </c>
      <c r="I88" s="23" t="s">
        <v>23</v>
      </c>
      <c r="J88" s="45" t="str">
        <f>IF(J12="","",J12)</f>
        <v>21. 7. 2025</v>
      </c>
      <c r="L88" s="28"/>
    </row>
    <row r="89" spans="2:63" s="1" customFormat="1" ht="6.95" customHeight="1">
      <c r="B89" s="28"/>
      <c r="L89" s="28"/>
    </row>
    <row r="90" spans="2:63" s="1" customFormat="1" ht="40.15" customHeight="1">
      <c r="B90" s="28"/>
      <c r="C90" s="23" t="s">
        <v>25</v>
      </c>
      <c r="F90" s="21" t="str">
        <f>E15</f>
        <v>Sportovní klub Modřany,Komořanská 47, Praha 4</v>
      </c>
      <c r="I90" s="23" t="s">
        <v>32</v>
      </c>
      <c r="J90" s="26" t="str">
        <f>E21</f>
        <v>ASLB spol.s.r.o.Fikarova 2157/1, Praha 4</v>
      </c>
      <c r="L90" s="28"/>
    </row>
    <row r="91" spans="2:63" s="1" customFormat="1" ht="15.2" customHeight="1">
      <c r="B91" s="28"/>
      <c r="C91" s="23" t="s">
        <v>30</v>
      </c>
      <c r="F91" s="21" t="str">
        <f>IF(E18="","",E18)</f>
        <v>Vyplň údaj</v>
      </c>
      <c r="I91" s="23" t="s">
        <v>36</v>
      </c>
      <c r="J91" s="26" t="str">
        <f>E24</f>
        <v xml:space="preserve"> </v>
      </c>
      <c r="L91" s="28"/>
    </row>
    <row r="92" spans="2:63" s="1" customFormat="1" ht="10.35" customHeight="1">
      <c r="B92" s="28"/>
      <c r="L92" s="28"/>
    </row>
    <row r="93" spans="2:63" s="10" customFormat="1" ht="29.25" customHeight="1">
      <c r="B93" s="103"/>
      <c r="C93" s="104" t="s">
        <v>116</v>
      </c>
      <c r="D93" s="105" t="s">
        <v>59</v>
      </c>
      <c r="E93" s="105" t="s">
        <v>55</v>
      </c>
      <c r="F93" s="105" t="s">
        <v>56</v>
      </c>
      <c r="G93" s="105" t="s">
        <v>117</v>
      </c>
      <c r="H93" s="105" t="s">
        <v>118</v>
      </c>
      <c r="I93" s="105" t="s">
        <v>119</v>
      </c>
      <c r="J93" s="105" t="s">
        <v>109</v>
      </c>
      <c r="K93" s="106" t="s">
        <v>120</v>
      </c>
      <c r="L93" s="103"/>
      <c r="M93" s="52" t="s">
        <v>19</v>
      </c>
      <c r="N93" s="53" t="s">
        <v>44</v>
      </c>
      <c r="O93" s="53" t="s">
        <v>121</v>
      </c>
      <c r="P93" s="53" t="s">
        <v>122</v>
      </c>
      <c r="Q93" s="53" t="s">
        <v>123</v>
      </c>
      <c r="R93" s="53" t="s">
        <v>124</v>
      </c>
      <c r="S93" s="53" t="s">
        <v>125</v>
      </c>
      <c r="T93" s="54" t="s">
        <v>126</v>
      </c>
    </row>
    <row r="94" spans="2:63" s="1" customFormat="1" ht="22.9" customHeight="1">
      <c r="B94" s="28"/>
      <c r="C94" s="57" t="s">
        <v>127</v>
      </c>
      <c r="J94" s="107">
        <f>BK94</f>
        <v>0</v>
      </c>
      <c r="L94" s="28"/>
      <c r="M94" s="55"/>
      <c r="N94" s="46"/>
      <c r="O94" s="46"/>
      <c r="P94" s="108">
        <f>P95+P165</f>
        <v>0</v>
      </c>
      <c r="Q94" s="46"/>
      <c r="R94" s="108">
        <f>R95+R165</f>
        <v>5058.8994310000007</v>
      </c>
      <c r="S94" s="46"/>
      <c r="T94" s="109">
        <f>T95+T165</f>
        <v>1.5</v>
      </c>
      <c r="AT94" s="13" t="s">
        <v>73</v>
      </c>
      <c r="AU94" s="13" t="s">
        <v>110</v>
      </c>
      <c r="BK94" s="110">
        <f>BK95+BK165</f>
        <v>0</v>
      </c>
    </row>
    <row r="95" spans="2:63" s="11" customFormat="1" ht="25.9" customHeight="1">
      <c r="B95" s="111"/>
      <c r="D95" s="112" t="s">
        <v>73</v>
      </c>
      <c r="E95" s="113" t="s">
        <v>128</v>
      </c>
      <c r="F95" s="113" t="s">
        <v>336</v>
      </c>
      <c r="I95" s="114"/>
      <c r="J95" s="115">
        <f>BK95</f>
        <v>0</v>
      </c>
      <c r="L95" s="111"/>
      <c r="M95" s="116"/>
      <c r="P95" s="117">
        <f>P96+P101+P104+P107+P120+P126+P131+P137+P142+P147+P151+P155+P162</f>
        <v>0</v>
      </c>
      <c r="R95" s="117">
        <f>R96+R101+R104+R107+R120+R126+R131+R137+R142+R147+R151+R155+R162</f>
        <v>5058.8994310000007</v>
      </c>
      <c r="T95" s="118">
        <f>T96+T101+T104+T107+T120+T126+T131+T137+T142+T147+T151+T155+T162</f>
        <v>1.5</v>
      </c>
      <c r="AR95" s="112" t="s">
        <v>82</v>
      </c>
      <c r="AT95" s="119" t="s">
        <v>73</v>
      </c>
      <c r="AU95" s="119" t="s">
        <v>74</v>
      </c>
      <c r="AY95" s="112" t="s">
        <v>130</v>
      </c>
      <c r="BK95" s="120">
        <f>BK96+BK101+BK104+BK107+BK120+BK126+BK131+BK137+BK142+BK147+BK151+BK155+BK162</f>
        <v>0</v>
      </c>
    </row>
    <row r="96" spans="2:63" s="11" customFormat="1" ht="22.9" customHeight="1">
      <c r="B96" s="111"/>
      <c r="D96" s="112" t="s">
        <v>73</v>
      </c>
      <c r="E96" s="121" t="s">
        <v>188</v>
      </c>
      <c r="F96" s="121" t="s">
        <v>337</v>
      </c>
      <c r="I96" s="114"/>
      <c r="J96" s="122">
        <f>BK96</f>
        <v>0</v>
      </c>
      <c r="L96" s="111"/>
      <c r="M96" s="116"/>
      <c r="P96" s="117">
        <f>SUM(P97:P100)</f>
        <v>0</v>
      </c>
      <c r="R96" s="117">
        <f>SUM(R97:R100)</f>
        <v>0</v>
      </c>
      <c r="T96" s="118">
        <f>SUM(T97:T100)</f>
        <v>0</v>
      </c>
      <c r="AR96" s="112" t="s">
        <v>82</v>
      </c>
      <c r="AT96" s="119" t="s">
        <v>73</v>
      </c>
      <c r="AU96" s="119" t="s">
        <v>82</v>
      </c>
      <c r="AY96" s="112" t="s">
        <v>130</v>
      </c>
      <c r="BK96" s="120">
        <f>SUM(BK97:BK100)</f>
        <v>0</v>
      </c>
    </row>
    <row r="97" spans="2:65" s="1" customFormat="1" ht="16.5" customHeight="1">
      <c r="B97" s="28"/>
      <c r="C97" s="123" t="s">
        <v>82</v>
      </c>
      <c r="D97" s="123" t="s">
        <v>132</v>
      </c>
      <c r="E97" s="124" t="s">
        <v>338</v>
      </c>
      <c r="F97" s="125" t="s">
        <v>339</v>
      </c>
      <c r="G97" s="126" t="s">
        <v>135</v>
      </c>
      <c r="H97" s="127">
        <v>6535.19</v>
      </c>
      <c r="I97" s="128"/>
      <c r="J97" s="129">
        <f>ROUND(I97*H97,2)</f>
        <v>0</v>
      </c>
      <c r="K97" s="125" t="s">
        <v>313</v>
      </c>
      <c r="L97" s="28"/>
      <c r="M97" s="130" t="s">
        <v>19</v>
      </c>
      <c r="N97" s="131" t="s">
        <v>45</v>
      </c>
      <c r="P97" s="132">
        <f>O97*H97</f>
        <v>0</v>
      </c>
      <c r="Q97" s="132">
        <v>0</v>
      </c>
      <c r="R97" s="132">
        <f>Q97*H97</f>
        <v>0</v>
      </c>
      <c r="S97" s="132">
        <v>0</v>
      </c>
      <c r="T97" s="133">
        <f>S97*H97</f>
        <v>0</v>
      </c>
      <c r="AR97" s="134" t="s">
        <v>137</v>
      </c>
      <c r="AT97" s="134" t="s">
        <v>132</v>
      </c>
      <c r="AU97" s="134" t="s">
        <v>84</v>
      </c>
      <c r="AY97" s="13" t="s">
        <v>130</v>
      </c>
      <c r="BE97" s="135">
        <f>IF(N97="základní",J97,0)</f>
        <v>0</v>
      </c>
      <c r="BF97" s="135">
        <f>IF(N97="snížená",J97,0)</f>
        <v>0</v>
      </c>
      <c r="BG97" s="135">
        <f>IF(N97="zákl. přenesená",J97,0)</f>
        <v>0</v>
      </c>
      <c r="BH97" s="135">
        <f>IF(N97="sníž. přenesená",J97,0)</f>
        <v>0</v>
      </c>
      <c r="BI97" s="135">
        <f>IF(N97="nulová",J97,0)</f>
        <v>0</v>
      </c>
      <c r="BJ97" s="13" t="s">
        <v>82</v>
      </c>
      <c r="BK97" s="135">
        <f>ROUND(I97*H97,2)</f>
        <v>0</v>
      </c>
      <c r="BL97" s="13" t="s">
        <v>137</v>
      </c>
      <c r="BM97" s="134" t="s">
        <v>340</v>
      </c>
    </row>
    <row r="98" spans="2:65" s="1" customFormat="1" ht="11.25">
      <c r="B98" s="28"/>
      <c r="D98" s="136" t="s">
        <v>139</v>
      </c>
      <c r="F98" s="137" t="s">
        <v>341</v>
      </c>
      <c r="I98" s="138"/>
      <c r="L98" s="28"/>
      <c r="M98" s="139"/>
      <c r="T98" s="49"/>
      <c r="AT98" s="13" t="s">
        <v>139</v>
      </c>
      <c r="AU98" s="13" t="s">
        <v>84</v>
      </c>
    </row>
    <row r="99" spans="2:65" s="1" customFormat="1" ht="16.5" customHeight="1">
      <c r="B99" s="28"/>
      <c r="C99" s="123" t="s">
        <v>84</v>
      </c>
      <c r="D99" s="123" t="s">
        <v>132</v>
      </c>
      <c r="E99" s="124" t="s">
        <v>342</v>
      </c>
      <c r="F99" s="125" t="s">
        <v>343</v>
      </c>
      <c r="G99" s="126" t="s">
        <v>135</v>
      </c>
      <c r="H99" s="127">
        <v>6535.19</v>
      </c>
      <c r="I99" s="128"/>
      <c r="J99" s="129">
        <f>ROUND(I99*H99,2)</f>
        <v>0</v>
      </c>
      <c r="K99" s="125" t="s">
        <v>313</v>
      </c>
      <c r="L99" s="28"/>
      <c r="M99" s="130" t="s">
        <v>19</v>
      </c>
      <c r="N99" s="131" t="s">
        <v>45</v>
      </c>
      <c r="P99" s="132">
        <f>O99*H99</f>
        <v>0</v>
      </c>
      <c r="Q99" s="132">
        <v>0</v>
      </c>
      <c r="R99" s="132">
        <f>Q99*H99</f>
        <v>0</v>
      </c>
      <c r="S99" s="132">
        <v>0</v>
      </c>
      <c r="T99" s="133">
        <f>S99*H99</f>
        <v>0</v>
      </c>
      <c r="AR99" s="134" t="s">
        <v>137</v>
      </c>
      <c r="AT99" s="134" t="s">
        <v>132</v>
      </c>
      <c r="AU99" s="134" t="s">
        <v>84</v>
      </c>
      <c r="AY99" s="13" t="s">
        <v>130</v>
      </c>
      <c r="BE99" s="135">
        <f>IF(N99="základní",J99,0)</f>
        <v>0</v>
      </c>
      <c r="BF99" s="135">
        <f>IF(N99="snížená",J99,0)</f>
        <v>0</v>
      </c>
      <c r="BG99" s="135">
        <f>IF(N99="zákl. přenesená",J99,0)</f>
        <v>0</v>
      </c>
      <c r="BH99" s="135">
        <f>IF(N99="sníž. přenesená",J99,0)</f>
        <v>0</v>
      </c>
      <c r="BI99" s="135">
        <f>IF(N99="nulová",J99,0)</f>
        <v>0</v>
      </c>
      <c r="BJ99" s="13" t="s">
        <v>82</v>
      </c>
      <c r="BK99" s="135">
        <f>ROUND(I99*H99,2)</f>
        <v>0</v>
      </c>
      <c r="BL99" s="13" t="s">
        <v>137</v>
      </c>
      <c r="BM99" s="134" t="s">
        <v>344</v>
      </c>
    </row>
    <row r="100" spans="2:65" s="1" customFormat="1" ht="11.25">
      <c r="B100" s="28"/>
      <c r="D100" s="136" t="s">
        <v>139</v>
      </c>
      <c r="F100" s="137" t="s">
        <v>345</v>
      </c>
      <c r="I100" s="138"/>
      <c r="L100" s="28"/>
      <c r="M100" s="139"/>
      <c r="T100" s="49"/>
      <c r="AT100" s="13" t="s">
        <v>139</v>
      </c>
      <c r="AU100" s="13" t="s">
        <v>84</v>
      </c>
    </row>
    <row r="101" spans="2:65" s="11" customFormat="1" ht="22.9" customHeight="1">
      <c r="B101" s="111"/>
      <c r="D101" s="112" t="s">
        <v>73</v>
      </c>
      <c r="E101" s="121" t="s">
        <v>8</v>
      </c>
      <c r="F101" s="121" t="s">
        <v>346</v>
      </c>
      <c r="I101" s="114"/>
      <c r="J101" s="122">
        <f>BK101</f>
        <v>0</v>
      </c>
      <c r="L101" s="111"/>
      <c r="M101" s="116"/>
      <c r="P101" s="117">
        <f>SUM(P102:P103)</f>
        <v>0</v>
      </c>
      <c r="R101" s="117">
        <f>SUM(R102:R103)</f>
        <v>0</v>
      </c>
      <c r="T101" s="118">
        <f>SUM(T102:T103)</f>
        <v>0</v>
      </c>
      <c r="AR101" s="112" t="s">
        <v>82</v>
      </c>
      <c r="AT101" s="119" t="s">
        <v>73</v>
      </c>
      <c r="AU101" s="119" t="s">
        <v>82</v>
      </c>
      <c r="AY101" s="112" t="s">
        <v>130</v>
      </c>
      <c r="BK101" s="120">
        <f>SUM(BK102:BK103)</f>
        <v>0</v>
      </c>
    </row>
    <row r="102" spans="2:65" s="1" customFormat="1" ht="16.5" customHeight="1">
      <c r="B102" s="28"/>
      <c r="C102" s="123" t="s">
        <v>147</v>
      </c>
      <c r="D102" s="123" t="s">
        <v>132</v>
      </c>
      <c r="E102" s="124" t="s">
        <v>347</v>
      </c>
      <c r="F102" s="125" t="s">
        <v>348</v>
      </c>
      <c r="G102" s="126" t="s">
        <v>135</v>
      </c>
      <c r="H102" s="127">
        <v>6535.19</v>
      </c>
      <c r="I102" s="128"/>
      <c r="J102" s="129">
        <f>ROUND(I102*H102,2)</f>
        <v>0</v>
      </c>
      <c r="K102" s="125" t="s">
        <v>313</v>
      </c>
      <c r="L102" s="28"/>
      <c r="M102" s="130" t="s">
        <v>19</v>
      </c>
      <c r="N102" s="131" t="s">
        <v>45</v>
      </c>
      <c r="P102" s="132">
        <f>O102*H102</f>
        <v>0</v>
      </c>
      <c r="Q102" s="132">
        <v>0</v>
      </c>
      <c r="R102" s="132">
        <f>Q102*H102</f>
        <v>0</v>
      </c>
      <c r="S102" s="132">
        <v>0</v>
      </c>
      <c r="T102" s="133">
        <f>S102*H102</f>
        <v>0</v>
      </c>
      <c r="AR102" s="134" t="s">
        <v>137</v>
      </c>
      <c r="AT102" s="134" t="s">
        <v>132</v>
      </c>
      <c r="AU102" s="134" t="s">
        <v>84</v>
      </c>
      <c r="AY102" s="13" t="s">
        <v>130</v>
      </c>
      <c r="BE102" s="135">
        <f>IF(N102="základní",J102,0)</f>
        <v>0</v>
      </c>
      <c r="BF102" s="135">
        <f>IF(N102="snížená",J102,0)</f>
        <v>0</v>
      </c>
      <c r="BG102" s="135">
        <f>IF(N102="zákl. přenesená",J102,0)</f>
        <v>0</v>
      </c>
      <c r="BH102" s="135">
        <f>IF(N102="sníž. přenesená",J102,0)</f>
        <v>0</v>
      </c>
      <c r="BI102" s="135">
        <f>IF(N102="nulová",J102,0)</f>
        <v>0</v>
      </c>
      <c r="BJ102" s="13" t="s">
        <v>82</v>
      </c>
      <c r="BK102" s="135">
        <f>ROUND(I102*H102,2)</f>
        <v>0</v>
      </c>
      <c r="BL102" s="13" t="s">
        <v>137</v>
      </c>
      <c r="BM102" s="134" t="s">
        <v>349</v>
      </c>
    </row>
    <row r="103" spans="2:65" s="1" customFormat="1" ht="11.25">
      <c r="B103" s="28"/>
      <c r="D103" s="136" t="s">
        <v>139</v>
      </c>
      <c r="F103" s="137" t="s">
        <v>350</v>
      </c>
      <c r="I103" s="138"/>
      <c r="L103" s="28"/>
      <c r="M103" s="139"/>
      <c r="T103" s="49"/>
      <c r="AT103" s="13" t="s">
        <v>139</v>
      </c>
      <c r="AU103" s="13" t="s">
        <v>84</v>
      </c>
    </row>
    <row r="104" spans="2:65" s="11" customFormat="1" ht="22.9" customHeight="1">
      <c r="B104" s="111"/>
      <c r="D104" s="112" t="s">
        <v>73</v>
      </c>
      <c r="E104" s="121" t="s">
        <v>197</v>
      </c>
      <c r="F104" s="121" t="s">
        <v>351</v>
      </c>
      <c r="I104" s="114"/>
      <c r="J104" s="122">
        <f>BK104</f>
        <v>0</v>
      </c>
      <c r="L104" s="111"/>
      <c r="M104" s="116"/>
      <c r="P104" s="117">
        <f>SUM(P105:P106)</f>
        <v>0</v>
      </c>
      <c r="R104" s="117">
        <f>SUM(R105:R106)</f>
        <v>0</v>
      </c>
      <c r="T104" s="118">
        <f>SUM(T105:T106)</f>
        <v>0</v>
      </c>
      <c r="AR104" s="112" t="s">
        <v>82</v>
      </c>
      <c r="AT104" s="119" t="s">
        <v>73</v>
      </c>
      <c r="AU104" s="119" t="s">
        <v>82</v>
      </c>
      <c r="AY104" s="112" t="s">
        <v>130</v>
      </c>
      <c r="BK104" s="120">
        <f>SUM(BK105:BK106)</f>
        <v>0</v>
      </c>
    </row>
    <row r="105" spans="2:65" s="1" customFormat="1" ht="24.2" customHeight="1">
      <c r="B105" s="28"/>
      <c r="C105" s="123" t="s">
        <v>137</v>
      </c>
      <c r="D105" s="123" t="s">
        <v>132</v>
      </c>
      <c r="E105" s="124" t="s">
        <v>352</v>
      </c>
      <c r="F105" s="125" t="s">
        <v>353</v>
      </c>
      <c r="G105" s="126" t="s">
        <v>150</v>
      </c>
      <c r="H105" s="127">
        <v>359.85599999999999</v>
      </c>
      <c r="I105" s="128"/>
      <c r="J105" s="129">
        <f>ROUND(I105*H105,2)</f>
        <v>0</v>
      </c>
      <c r="K105" s="125" t="s">
        <v>313</v>
      </c>
      <c r="L105" s="28"/>
      <c r="M105" s="130" t="s">
        <v>19</v>
      </c>
      <c r="N105" s="131" t="s">
        <v>45</v>
      </c>
      <c r="P105" s="132">
        <f>O105*H105</f>
        <v>0</v>
      </c>
      <c r="Q105" s="132">
        <v>0</v>
      </c>
      <c r="R105" s="132">
        <f>Q105*H105</f>
        <v>0</v>
      </c>
      <c r="S105" s="132">
        <v>0</v>
      </c>
      <c r="T105" s="133">
        <f>S105*H105</f>
        <v>0</v>
      </c>
      <c r="AR105" s="134" t="s">
        <v>137</v>
      </c>
      <c r="AT105" s="134" t="s">
        <v>132</v>
      </c>
      <c r="AU105" s="134" t="s">
        <v>84</v>
      </c>
      <c r="AY105" s="13" t="s">
        <v>130</v>
      </c>
      <c r="BE105" s="135">
        <f>IF(N105="základní",J105,0)</f>
        <v>0</v>
      </c>
      <c r="BF105" s="135">
        <f>IF(N105="snížená",J105,0)</f>
        <v>0</v>
      </c>
      <c r="BG105" s="135">
        <f>IF(N105="zákl. přenesená",J105,0)</f>
        <v>0</v>
      </c>
      <c r="BH105" s="135">
        <f>IF(N105="sníž. přenesená",J105,0)</f>
        <v>0</v>
      </c>
      <c r="BI105" s="135">
        <f>IF(N105="nulová",J105,0)</f>
        <v>0</v>
      </c>
      <c r="BJ105" s="13" t="s">
        <v>82</v>
      </c>
      <c r="BK105" s="135">
        <f>ROUND(I105*H105,2)</f>
        <v>0</v>
      </c>
      <c r="BL105" s="13" t="s">
        <v>137</v>
      </c>
      <c r="BM105" s="134" t="s">
        <v>354</v>
      </c>
    </row>
    <row r="106" spans="2:65" s="1" customFormat="1" ht="11.25">
      <c r="B106" s="28"/>
      <c r="D106" s="136" t="s">
        <v>139</v>
      </c>
      <c r="F106" s="137" t="s">
        <v>355</v>
      </c>
      <c r="I106" s="138"/>
      <c r="L106" s="28"/>
      <c r="M106" s="139"/>
      <c r="T106" s="49"/>
      <c r="AT106" s="13" t="s">
        <v>139</v>
      </c>
      <c r="AU106" s="13" t="s">
        <v>84</v>
      </c>
    </row>
    <row r="107" spans="2:65" s="11" customFormat="1" ht="22.9" customHeight="1">
      <c r="B107" s="111"/>
      <c r="D107" s="112" t="s">
        <v>73</v>
      </c>
      <c r="E107" s="121" t="s">
        <v>212</v>
      </c>
      <c r="F107" s="121" t="s">
        <v>356</v>
      </c>
      <c r="I107" s="114"/>
      <c r="J107" s="122">
        <f>BK107</f>
        <v>0</v>
      </c>
      <c r="L107" s="111"/>
      <c r="M107" s="116"/>
      <c r="P107" s="117">
        <f>SUM(P108:P119)</f>
        <v>0</v>
      </c>
      <c r="R107" s="117">
        <f>SUM(R108:R119)</f>
        <v>0</v>
      </c>
      <c r="T107" s="118">
        <f>SUM(T108:T119)</f>
        <v>0</v>
      </c>
      <c r="AR107" s="112" t="s">
        <v>82</v>
      </c>
      <c r="AT107" s="119" t="s">
        <v>73</v>
      </c>
      <c r="AU107" s="119" t="s">
        <v>82</v>
      </c>
      <c r="AY107" s="112" t="s">
        <v>130</v>
      </c>
      <c r="BK107" s="120">
        <f>SUM(BK108:BK119)</f>
        <v>0</v>
      </c>
    </row>
    <row r="108" spans="2:65" s="1" customFormat="1" ht="37.9" customHeight="1">
      <c r="B108" s="28"/>
      <c r="C108" s="123" t="s">
        <v>157</v>
      </c>
      <c r="D108" s="123" t="s">
        <v>132</v>
      </c>
      <c r="E108" s="124" t="s">
        <v>357</v>
      </c>
      <c r="F108" s="125" t="s">
        <v>358</v>
      </c>
      <c r="G108" s="126" t="s">
        <v>150</v>
      </c>
      <c r="H108" s="127">
        <v>2287.317</v>
      </c>
      <c r="I108" s="128"/>
      <c r="J108" s="129">
        <f>ROUND(I108*H108,2)</f>
        <v>0</v>
      </c>
      <c r="K108" s="125" t="s">
        <v>313</v>
      </c>
      <c r="L108" s="28"/>
      <c r="M108" s="130" t="s">
        <v>19</v>
      </c>
      <c r="N108" s="131" t="s">
        <v>45</v>
      </c>
      <c r="P108" s="132">
        <f>O108*H108</f>
        <v>0</v>
      </c>
      <c r="Q108" s="132">
        <v>0</v>
      </c>
      <c r="R108" s="132">
        <f>Q108*H108</f>
        <v>0</v>
      </c>
      <c r="S108" s="132">
        <v>0</v>
      </c>
      <c r="T108" s="133">
        <f>S108*H108</f>
        <v>0</v>
      </c>
      <c r="AR108" s="134" t="s">
        <v>137</v>
      </c>
      <c r="AT108" s="134" t="s">
        <v>132</v>
      </c>
      <c r="AU108" s="134" t="s">
        <v>84</v>
      </c>
      <c r="AY108" s="13" t="s">
        <v>130</v>
      </c>
      <c r="BE108" s="135">
        <f>IF(N108="základní",J108,0)</f>
        <v>0</v>
      </c>
      <c r="BF108" s="135">
        <f>IF(N108="snížená",J108,0)</f>
        <v>0</v>
      </c>
      <c r="BG108" s="135">
        <f>IF(N108="zákl. přenesená",J108,0)</f>
        <v>0</v>
      </c>
      <c r="BH108" s="135">
        <f>IF(N108="sníž. přenesená",J108,0)</f>
        <v>0</v>
      </c>
      <c r="BI108" s="135">
        <f>IF(N108="nulová",J108,0)</f>
        <v>0</v>
      </c>
      <c r="BJ108" s="13" t="s">
        <v>82</v>
      </c>
      <c r="BK108" s="135">
        <f>ROUND(I108*H108,2)</f>
        <v>0</v>
      </c>
      <c r="BL108" s="13" t="s">
        <v>137</v>
      </c>
      <c r="BM108" s="134" t="s">
        <v>359</v>
      </c>
    </row>
    <row r="109" spans="2:65" s="1" customFormat="1" ht="11.25">
      <c r="B109" s="28"/>
      <c r="D109" s="136" t="s">
        <v>139</v>
      </c>
      <c r="F109" s="137" t="s">
        <v>360</v>
      </c>
      <c r="I109" s="138"/>
      <c r="L109" s="28"/>
      <c r="M109" s="139"/>
      <c r="T109" s="49"/>
      <c r="AT109" s="13" t="s">
        <v>139</v>
      </c>
      <c r="AU109" s="13" t="s">
        <v>84</v>
      </c>
    </row>
    <row r="110" spans="2:65" s="1" customFormat="1" ht="37.9" customHeight="1">
      <c r="B110" s="28"/>
      <c r="C110" s="123" t="s">
        <v>162</v>
      </c>
      <c r="D110" s="123" t="s">
        <v>132</v>
      </c>
      <c r="E110" s="124" t="s">
        <v>361</v>
      </c>
      <c r="F110" s="125" t="s">
        <v>362</v>
      </c>
      <c r="G110" s="126" t="s">
        <v>150</v>
      </c>
      <c r="H110" s="127">
        <v>2287.317</v>
      </c>
      <c r="I110" s="128"/>
      <c r="J110" s="129">
        <f>ROUND(I110*H110,2)</f>
        <v>0</v>
      </c>
      <c r="K110" s="125" t="s">
        <v>19</v>
      </c>
      <c r="L110" s="28"/>
      <c r="M110" s="130" t="s">
        <v>19</v>
      </c>
      <c r="N110" s="131" t="s">
        <v>45</v>
      </c>
      <c r="P110" s="132">
        <f>O110*H110</f>
        <v>0</v>
      </c>
      <c r="Q110" s="132">
        <v>0</v>
      </c>
      <c r="R110" s="132">
        <f>Q110*H110</f>
        <v>0</v>
      </c>
      <c r="S110" s="132">
        <v>0</v>
      </c>
      <c r="T110" s="133">
        <f>S110*H110</f>
        <v>0</v>
      </c>
      <c r="AR110" s="134" t="s">
        <v>137</v>
      </c>
      <c r="AT110" s="134" t="s">
        <v>132</v>
      </c>
      <c r="AU110" s="134" t="s">
        <v>84</v>
      </c>
      <c r="AY110" s="13" t="s">
        <v>130</v>
      </c>
      <c r="BE110" s="135">
        <f>IF(N110="základní",J110,0)</f>
        <v>0</v>
      </c>
      <c r="BF110" s="135">
        <f>IF(N110="snížená",J110,0)</f>
        <v>0</v>
      </c>
      <c r="BG110" s="135">
        <f>IF(N110="zákl. přenesená",J110,0)</f>
        <v>0</v>
      </c>
      <c r="BH110" s="135">
        <f>IF(N110="sníž. přenesená",J110,0)</f>
        <v>0</v>
      </c>
      <c r="BI110" s="135">
        <f>IF(N110="nulová",J110,0)</f>
        <v>0</v>
      </c>
      <c r="BJ110" s="13" t="s">
        <v>82</v>
      </c>
      <c r="BK110" s="135">
        <f>ROUND(I110*H110,2)</f>
        <v>0</v>
      </c>
      <c r="BL110" s="13" t="s">
        <v>137</v>
      </c>
      <c r="BM110" s="134" t="s">
        <v>363</v>
      </c>
    </row>
    <row r="111" spans="2:65" s="1" customFormat="1" ht="37.9" customHeight="1">
      <c r="B111" s="28"/>
      <c r="C111" s="123" t="s">
        <v>167</v>
      </c>
      <c r="D111" s="123" t="s">
        <v>132</v>
      </c>
      <c r="E111" s="124" t="s">
        <v>364</v>
      </c>
      <c r="F111" s="125" t="s">
        <v>365</v>
      </c>
      <c r="G111" s="126" t="s">
        <v>150</v>
      </c>
      <c r="H111" s="127">
        <v>2287.317</v>
      </c>
      <c r="I111" s="128"/>
      <c r="J111" s="129">
        <f>ROUND(I111*H111,2)</f>
        <v>0</v>
      </c>
      <c r="K111" s="125" t="s">
        <v>313</v>
      </c>
      <c r="L111" s="28"/>
      <c r="M111" s="130" t="s">
        <v>19</v>
      </c>
      <c r="N111" s="131" t="s">
        <v>45</v>
      </c>
      <c r="P111" s="132">
        <f>O111*H111</f>
        <v>0</v>
      </c>
      <c r="Q111" s="132">
        <v>0</v>
      </c>
      <c r="R111" s="132">
        <f>Q111*H111</f>
        <v>0</v>
      </c>
      <c r="S111" s="132">
        <v>0</v>
      </c>
      <c r="T111" s="133">
        <f>S111*H111</f>
        <v>0</v>
      </c>
      <c r="AR111" s="134" t="s">
        <v>137</v>
      </c>
      <c r="AT111" s="134" t="s">
        <v>132</v>
      </c>
      <c r="AU111" s="134" t="s">
        <v>84</v>
      </c>
      <c r="AY111" s="13" t="s">
        <v>130</v>
      </c>
      <c r="BE111" s="135">
        <f>IF(N111="základní",J111,0)</f>
        <v>0</v>
      </c>
      <c r="BF111" s="135">
        <f>IF(N111="snížená",J111,0)</f>
        <v>0</v>
      </c>
      <c r="BG111" s="135">
        <f>IF(N111="zákl. přenesená",J111,0)</f>
        <v>0</v>
      </c>
      <c r="BH111" s="135">
        <f>IF(N111="sníž. přenesená",J111,0)</f>
        <v>0</v>
      </c>
      <c r="BI111" s="135">
        <f>IF(N111="nulová",J111,0)</f>
        <v>0</v>
      </c>
      <c r="BJ111" s="13" t="s">
        <v>82</v>
      </c>
      <c r="BK111" s="135">
        <f>ROUND(I111*H111,2)</f>
        <v>0</v>
      </c>
      <c r="BL111" s="13" t="s">
        <v>137</v>
      </c>
      <c r="BM111" s="134" t="s">
        <v>366</v>
      </c>
    </row>
    <row r="112" spans="2:65" s="1" customFormat="1" ht="11.25">
      <c r="B112" s="28"/>
      <c r="D112" s="136" t="s">
        <v>139</v>
      </c>
      <c r="F112" s="137" t="s">
        <v>367</v>
      </c>
      <c r="I112" s="138"/>
      <c r="L112" s="28"/>
      <c r="M112" s="139"/>
      <c r="T112" s="49"/>
      <c r="AT112" s="13" t="s">
        <v>139</v>
      </c>
      <c r="AU112" s="13" t="s">
        <v>84</v>
      </c>
    </row>
    <row r="113" spans="2:65" s="1" customFormat="1" ht="37.9" customHeight="1">
      <c r="B113" s="28"/>
      <c r="C113" s="123" t="s">
        <v>172</v>
      </c>
      <c r="D113" s="123" t="s">
        <v>132</v>
      </c>
      <c r="E113" s="124" t="s">
        <v>368</v>
      </c>
      <c r="F113" s="125" t="s">
        <v>369</v>
      </c>
      <c r="G113" s="126" t="s">
        <v>150</v>
      </c>
      <c r="H113" s="127">
        <v>2287.317</v>
      </c>
      <c r="I113" s="128"/>
      <c r="J113" s="129">
        <f>ROUND(I113*H113,2)</f>
        <v>0</v>
      </c>
      <c r="K113" s="125" t="s">
        <v>19</v>
      </c>
      <c r="L113" s="28"/>
      <c r="M113" s="130" t="s">
        <v>19</v>
      </c>
      <c r="N113" s="131" t="s">
        <v>45</v>
      </c>
      <c r="P113" s="132">
        <f>O113*H113</f>
        <v>0</v>
      </c>
      <c r="Q113" s="132">
        <v>0</v>
      </c>
      <c r="R113" s="132">
        <f>Q113*H113</f>
        <v>0</v>
      </c>
      <c r="S113" s="132">
        <v>0</v>
      </c>
      <c r="T113" s="133">
        <f>S113*H113</f>
        <v>0</v>
      </c>
      <c r="AR113" s="134" t="s">
        <v>137</v>
      </c>
      <c r="AT113" s="134" t="s">
        <v>132</v>
      </c>
      <c r="AU113" s="134" t="s">
        <v>84</v>
      </c>
      <c r="AY113" s="13" t="s">
        <v>130</v>
      </c>
      <c r="BE113" s="135">
        <f>IF(N113="základní",J113,0)</f>
        <v>0</v>
      </c>
      <c r="BF113" s="135">
        <f>IF(N113="snížená",J113,0)</f>
        <v>0</v>
      </c>
      <c r="BG113" s="135">
        <f>IF(N113="zákl. přenesená",J113,0)</f>
        <v>0</v>
      </c>
      <c r="BH113" s="135">
        <f>IF(N113="sníž. přenesená",J113,0)</f>
        <v>0</v>
      </c>
      <c r="BI113" s="135">
        <f>IF(N113="nulová",J113,0)</f>
        <v>0</v>
      </c>
      <c r="BJ113" s="13" t="s">
        <v>82</v>
      </c>
      <c r="BK113" s="135">
        <f>ROUND(I113*H113,2)</f>
        <v>0</v>
      </c>
      <c r="BL113" s="13" t="s">
        <v>137</v>
      </c>
      <c r="BM113" s="134" t="s">
        <v>370</v>
      </c>
    </row>
    <row r="114" spans="2:65" s="1" customFormat="1" ht="37.9" customHeight="1">
      <c r="B114" s="28"/>
      <c r="C114" s="123" t="s">
        <v>178</v>
      </c>
      <c r="D114" s="123" t="s">
        <v>132</v>
      </c>
      <c r="E114" s="124" t="s">
        <v>158</v>
      </c>
      <c r="F114" s="125" t="s">
        <v>159</v>
      </c>
      <c r="G114" s="126" t="s">
        <v>150</v>
      </c>
      <c r="H114" s="127">
        <v>359.85599999999999</v>
      </c>
      <c r="I114" s="128"/>
      <c r="J114" s="129">
        <f>ROUND(I114*H114,2)</f>
        <v>0</v>
      </c>
      <c r="K114" s="125" t="s">
        <v>313</v>
      </c>
      <c r="L114" s="28"/>
      <c r="M114" s="130" t="s">
        <v>19</v>
      </c>
      <c r="N114" s="131" t="s">
        <v>45</v>
      </c>
      <c r="P114" s="132">
        <f>O114*H114</f>
        <v>0</v>
      </c>
      <c r="Q114" s="132">
        <v>0</v>
      </c>
      <c r="R114" s="132">
        <f>Q114*H114</f>
        <v>0</v>
      </c>
      <c r="S114" s="132">
        <v>0</v>
      </c>
      <c r="T114" s="133">
        <f>S114*H114</f>
        <v>0</v>
      </c>
      <c r="AR114" s="134" t="s">
        <v>137</v>
      </c>
      <c r="AT114" s="134" t="s">
        <v>132</v>
      </c>
      <c r="AU114" s="134" t="s">
        <v>84</v>
      </c>
      <c r="AY114" s="13" t="s">
        <v>130</v>
      </c>
      <c r="BE114" s="135">
        <f>IF(N114="základní",J114,0)</f>
        <v>0</v>
      </c>
      <c r="BF114" s="135">
        <f>IF(N114="snížená",J114,0)</f>
        <v>0</v>
      </c>
      <c r="BG114" s="135">
        <f>IF(N114="zákl. přenesená",J114,0)</f>
        <v>0</v>
      </c>
      <c r="BH114" s="135">
        <f>IF(N114="sníž. přenesená",J114,0)</f>
        <v>0</v>
      </c>
      <c r="BI114" s="135">
        <f>IF(N114="nulová",J114,0)</f>
        <v>0</v>
      </c>
      <c r="BJ114" s="13" t="s">
        <v>82</v>
      </c>
      <c r="BK114" s="135">
        <f>ROUND(I114*H114,2)</f>
        <v>0</v>
      </c>
      <c r="BL114" s="13" t="s">
        <v>137</v>
      </c>
      <c r="BM114" s="134" t="s">
        <v>371</v>
      </c>
    </row>
    <row r="115" spans="2:65" s="1" customFormat="1" ht="11.25">
      <c r="B115" s="28"/>
      <c r="D115" s="136" t="s">
        <v>139</v>
      </c>
      <c r="F115" s="137" t="s">
        <v>372</v>
      </c>
      <c r="I115" s="138"/>
      <c r="L115" s="28"/>
      <c r="M115" s="139"/>
      <c r="T115" s="49"/>
      <c r="AT115" s="13" t="s">
        <v>139</v>
      </c>
      <c r="AU115" s="13" t="s">
        <v>84</v>
      </c>
    </row>
    <row r="116" spans="2:65" s="1" customFormat="1" ht="24.2" customHeight="1">
      <c r="B116" s="28"/>
      <c r="C116" s="123" t="s">
        <v>183</v>
      </c>
      <c r="D116" s="123" t="s">
        <v>132</v>
      </c>
      <c r="E116" s="124" t="s">
        <v>168</v>
      </c>
      <c r="F116" s="125" t="s">
        <v>169</v>
      </c>
      <c r="G116" s="126" t="s">
        <v>150</v>
      </c>
      <c r="H116" s="127">
        <v>359.85599999999999</v>
      </c>
      <c r="I116" s="128"/>
      <c r="J116" s="129">
        <f>ROUND(I116*H116,2)</f>
        <v>0</v>
      </c>
      <c r="K116" s="125" t="s">
        <v>313</v>
      </c>
      <c r="L116" s="28"/>
      <c r="M116" s="130" t="s">
        <v>19</v>
      </c>
      <c r="N116" s="131" t="s">
        <v>45</v>
      </c>
      <c r="P116" s="132">
        <f>O116*H116</f>
        <v>0</v>
      </c>
      <c r="Q116" s="132">
        <v>0</v>
      </c>
      <c r="R116" s="132">
        <f>Q116*H116</f>
        <v>0</v>
      </c>
      <c r="S116" s="132">
        <v>0</v>
      </c>
      <c r="T116" s="133">
        <f>S116*H116</f>
        <v>0</v>
      </c>
      <c r="AR116" s="134" t="s">
        <v>137</v>
      </c>
      <c r="AT116" s="134" t="s">
        <v>132</v>
      </c>
      <c r="AU116" s="134" t="s">
        <v>84</v>
      </c>
      <c r="AY116" s="13" t="s">
        <v>130</v>
      </c>
      <c r="BE116" s="135">
        <f>IF(N116="základní",J116,0)</f>
        <v>0</v>
      </c>
      <c r="BF116" s="135">
        <f>IF(N116="snížená",J116,0)</f>
        <v>0</v>
      </c>
      <c r="BG116" s="135">
        <f>IF(N116="zákl. přenesená",J116,0)</f>
        <v>0</v>
      </c>
      <c r="BH116" s="135">
        <f>IF(N116="sníž. přenesená",J116,0)</f>
        <v>0</v>
      </c>
      <c r="BI116" s="135">
        <f>IF(N116="nulová",J116,0)</f>
        <v>0</v>
      </c>
      <c r="BJ116" s="13" t="s">
        <v>82</v>
      </c>
      <c r="BK116" s="135">
        <f>ROUND(I116*H116,2)</f>
        <v>0</v>
      </c>
      <c r="BL116" s="13" t="s">
        <v>137</v>
      </c>
      <c r="BM116" s="134" t="s">
        <v>373</v>
      </c>
    </row>
    <row r="117" spans="2:65" s="1" customFormat="1" ht="11.25">
      <c r="B117" s="28"/>
      <c r="D117" s="136" t="s">
        <v>139</v>
      </c>
      <c r="F117" s="137" t="s">
        <v>374</v>
      </c>
      <c r="I117" s="138"/>
      <c r="L117" s="28"/>
      <c r="M117" s="139"/>
      <c r="T117" s="49"/>
      <c r="AT117" s="13" t="s">
        <v>139</v>
      </c>
      <c r="AU117" s="13" t="s">
        <v>84</v>
      </c>
    </row>
    <row r="118" spans="2:65" s="1" customFormat="1" ht="24.2" customHeight="1">
      <c r="B118" s="28"/>
      <c r="C118" s="123" t="s">
        <v>188</v>
      </c>
      <c r="D118" s="123" t="s">
        <v>132</v>
      </c>
      <c r="E118" s="124" t="s">
        <v>375</v>
      </c>
      <c r="F118" s="125" t="s">
        <v>174</v>
      </c>
      <c r="G118" s="126" t="s">
        <v>175</v>
      </c>
      <c r="H118" s="127">
        <v>575.77</v>
      </c>
      <c r="I118" s="128"/>
      <c r="J118" s="129">
        <f>ROUND(I118*H118,2)</f>
        <v>0</v>
      </c>
      <c r="K118" s="125" t="s">
        <v>313</v>
      </c>
      <c r="L118" s="28"/>
      <c r="M118" s="130" t="s">
        <v>19</v>
      </c>
      <c r="N118" s="131" t="s">
        <v>45</v>
      </c>
      <c r="P118" s="132">
        <f>O118*H118</f>
        <v>0</v>
      </c>
      <c r="Q118" s="132">
        <v>0</v>
      </c>
      <c r="R118" s="132">
        <f>Q118*H118</f>
        <v>0</v>
      </c>
      <c r="S118" s="132">
        <v>0</v>
      </c>
      <c r="T118" s="133">
        <f>S118*H118</f>
        <v>0</v>
      </c>
      <c r="AR118" s="134" t="s">
        <v>137</v>
      </c>
      <c r="AT118" s="134" t="s">
        <v>132</v>
      </c>
      <c r="AU118" s="134" t="s">
        <v>84</v>
      </c>
      <c r="AY118" s="13" t="s">
        <v>130</v>
      </c>
      <c r="BE118" s="135">
        <f>IF(N118="základní",J118,0)</f>
        <v>0</v>
      </c>
      <c r="BF118" s="135">
        <f>IF(N118="snížená",J118,0)</f>
        <v>0</v>
      </c>
      <c r="BG118" s="135">
        <f>IF(N118="zákl. přenesená",J118,0)</f>
        <v>0</v>
      </c>
      <c r="BH118" s="135">
        <f>IF(N118="sníž. přenesená",J118,0)</f>
        <v>0</v>
      </c>
      <c r="BI118" s="135">
        <f>IF(N118="nulová",J118,0)</f>
        <v>0</v>
      </c>
      <c r="BJ118" s="13" t="s">
        <v>82</v>
      </c>
      <c r="BK118" s="135">
        <f>ROUND(I118*H118,2)</f>
        <v>0</v>
      </c>
      <c r="BL118" s="13" t="s">
        <v>137</v>
      </c>
      <c r="BM118" s="134" t="s">
        <v>376</v>
      </c>
    </row>
    <row r="119" spans="2:65" s="1" customFormat="1" ht="11.25">
      <c r="B119" s="28"/>
      <c r="D119" s="136" t="s">
        <v>139</v>
      </c>
      <c r="F119" s="137" t="s">
        <v>377</v>
      </c>
      <c r="I119" s="138"/>
      <c r="L119" s="28"/>
      <c r="M119" s="139"/>
      <c r="T119" s="49"/>
      <c r="AT119" s="13" t="s">
        <v>139</v>
      </c>
      <c r="AU119" s="13" t="s">
        <v>84</v>
      </c>
    </row>
    <row r="120" spans="2:65" s="11" customFormat="1" ht="22.9" customHeight="1">
      <c r="B120" s="111"/>
      <c r="D120" s="112" t="s">
        <v>73</v>
      </c>
      <c r="E120" s="121" t="s">
        <v>218</v>
      </c>
      <c r="F120" s="121" t="s">
        <v>378</v>
      </c>
      <c r="I120" s="114"/>
      <c r="J120" s="122">
        <f>BK120</f>
        <v>0</v>
      </c>
      <c r="L120" s="111"/>
      <c r="M120" s="116"/>
      <c r="P120" s="117">
        <f>SUM(P121:P125)</f>
        <v>0</v>
      </c>
      <c r="R120" s="117">
        <f>SUM(R121:R125)</f>
        <v>335.86599999999999</v>
      </c>
      <c r="T120" s="118">
        <f>SUM(T121:T125)</f>
        <v>0</v>
      </c>
      <c r="AR120" s="112" t="s">
        <v>82</v>
      </c>
      <c r="AT120" s="119" t="s">
        <v>73</v>
      </c>
      <c r="AU120" s="119" t="s">
        <v>82</v>
      </c>
      <c r="AY120" s="112" t="s">
        <v>130</v>
      </c>
      <c r="BK120" s="120">
        <f>SUM(BK121:BK125)</f>
        <v>0</v>
      </c>
    </row>
    <row r="121" spans="2:65" s="1" customFormat="1" ht="37.9" customHeight="1">
      <c r="B121" s="28"/>
      <c r="C121" s="123" t="s">
        <v>8</v>
      </c>
      <c r="D121" s="123" t="s">
        <v>132</v>
      </c>
      <c r="E121" s="124" t="s">
        <v>379</v>
      </c>
      <c r="F121" s="125" t="s">
        <v>380</v>
      </c>
      <c r="G121" s="126" t="s">
        <v>150</v>
      </c>
      <c r="H121" s="127">
        <v>239.904</v>
      </c>
      <c r="I121" s="128"/>
      <c r="J121" s="129">
        <f>ROUND(I121*H121,2)</f>
        <v>0</v>
      </c>
      <c r="K121" s="125" t="s">
        <v>313</v>
      </c>
      <c r="L121" s="28"/>
      <c r="M121" s="130" t="s">
        <v>19</v>
      </c>
      <c r="N121" s="131" t="s">
        <v>45</v>
      </c>
      <c r="P121" s="132">
        <f>O121*H121</f>
        <v>0</v>
      </c>
      <c r="Q121" s="132">
        <v>0</v>
      </c>
      <c r="R121" s="132">
        <f>Q121*H121</f>
        <v>0</v>
      </c>
      <c r="S121" s="132">
        <v>0</v>
      </c>
      <c r="T121" s="133">
        <f>S121*H121</f>
        <v>0</v>
      </c>
      <c r="AR121" s="134" t="s">
        <v>137</v>
      </c>
      <c r="AT121" s="134" t="s">
        <v>132</v>
      </c>
      <c r="AU121" s="134" t="s">
        <v>84</v>
      </c>
      <c r="AY121" s="13" t="s">
        <v>130</v>
      </c>
      <c r="BE121" s="135">
        <f>IF(N121="základní",J121,0)</f>
        <v>0</v>
      </c>
      <c r="BF121" s="135">
        <f>IF(N121="snížená",J121,0)</f>
        <v>0</v>
      </c>
      <c r="BG121" s="135">
        <f>IF(N121="zákl. přenesená",J121,0)</f>
        <v>0</v>
      </c>
      <c r="BH121" s="135">
        <f>IF(N121="sníž. přenesená",J121,0)</f>
        <v>0</v>
      </c>
      <c r="BI121" s="135">
        <f>IF(N121="nulová",J121,0)</f>
        <v>0</v>
      </c>
      <c r="BJ121" s="13" t="s">
        <v>82</v>
      </c>
      <c r="BK121" s="135">
        <f>ROUND(I121*H121,2)</f>
        <v>0</v>
      </c>
      <c r="BL121" s="13" t="s">
        <v>137</v>
      </c>
      <c r="BM121" s="134" t="s">
        <v>381</v>
      </c>
    </row>
    <row r="122" spans="2:65" s="1" customFormat="1" ht="11.25">
      <c r="B122" s="28"/>
      <c r="D122" s="136" t="s">
        <v>139</v>
      </c>
      <c r="F122" s="137" t="s">
        <v>382</v>
      </c>
      <c r="I122" s="138"/>
      <c r="L122" s="28"/>
      <c r="M122" s="139"/>
      <c r="T122" s="49"/>
      <c r="AT122" s="13" t="s">
        <v>139</v>
      </c>
      <c r="AU122" s="13" t="s">
        <v>84</v>
      </c>
    </row>
    <row r="123" spans="2:65" s="1" customFormat="1" ht="16.5" customHeight="1">
      <c r="B123" s="28"/>
      <c r="C123" s="140" t="s">
        <v>197</v>
      </c>
      <c r="D123" s="140" t="s">
        <v>208</v>
      </c>
      <c r="E123" s="141" t="s">
        <v>383</v>
      </c>
      <c r="F123" s="142" t="s">
        <v>384</v>
      </c>
      <c r="G123" s="143" t="s">
        <v>175</v>
      </c>
      <c r="H123" s="144">
        <v>335.86599999999999</v>
      </c>
      <c r="I123" s="145"/>
      <c r="J123" s="146">
        <f>ROUND(I123*H123,2)</f>
        <v>0</v>
      </c>
      <c r="K123" s="142" t="s">
        <v>313</v>
      </c>
      <c r="L123" s="147"/>
      <c r="M123" s="148" t="s">
        <v>19</v>
      </c>
      <c r="N123" s="149" t="s">
        <v>45</v>
      </c>
      <c r="P123" s="132">
        <f>O123*H123</f>
        <v>0</v>
      </c>
      <c r="Q123" s="132">
        <v>1</v>
      </c>
      <c r="R123" s="132">
        <f>Q123*H123</f>
        <v>335.86599999999999</v>
      </c>
      <c r="S123" s="132">
        <v>0</v>
      </c>
      <c r="T123" s="133">
        <f>S123*H123</f>
        <v>0</v>
      </c>
      <c r="AR123" s="134" t="s">
        <v>172</v>
      </c>
      <c r="AT123" s="134" t="s">
        <v>208</v>
      </c>
      <c r="AU123" s="134" t="s">
        <v>84</v>
      </c>
      <c r="AY123" s="13" t="s">
        <v>130</v>
      </c>
      <c r="BE123" s="135">
        <f>IF(N123="základní",J123,0)</f>
        <v>0</v>
      </c>
      <c r="BF123" s="135">
        <f>IF(N123="snížená",J123,0)</f>
        <v>0</v>
      </c>
      <c r="BG123" s="135">
        <f>IF(N123="zákl. přenesená",J123,0)</f>
        <v>0</v>
      </c>
      <c r="BH123" s="135">
        <f>IF(N123="sníž. přenesená",J123,0)</f>
        <v>0</v>
      </c>
      <c r="BI123" s="135">
        <f>IF(N123="nulová",J123,0)</f>
        <v>0</v>
      </c>
      <c r="BJ123" s="13" t="s">
        <v>82</v>
      </c>
      <c r="BK123" s="135">
        <f>ROUND(I123*H123,2)</f>
        <v>0</v>
      </c>
      <c r="BL123" s="13" t="s">
        <v>137</v>
      </c>
      <c r="BM123" s="134" t="s">
        <v>385</v>
      </c>
    </row>
    <row r="124" spans="2:65" s="1" customFormat="1" ht="24.2" customHeight="1">
      <c r="B124" s="28"/>
      <c r="C124" s="123" t="s">
        <v>202</v>
      </c>
      <c r="D124" s="123" t="s">
        <v>132</v>
      </c>
      <c r="E124" s="124" t="s">
        <v>386</v>
      </c>
      <c r="F124" s="125" t="s">
        <v>387</v>
      </c>
      <c r="G124" s="126" t="s">
        <v>150</v>
      </c>
      <c r="H124" s="127">
        <v>119.952</v>
      </c>
      <c r="I124" s="128"/>
      <c r="J124" s="129">
        <f>ROUND(I124*H124,2)</f>
        <v>0</v>
      </c>
      <c r="K124" s="125" t="s">
        <v>313</v>
      </c>
      <c r="L124" s="28"/>
      <c r="M124" s="130" t="s">
        <v>19</v>
      </c>
      <c r="N124" s="131" t="s">
        <v>45</v>
      </c>
      <c r="P124" s="132">
        <f>O124*H124</f>
        <v>0</v>
      </c>
      <c r="Q124" s="132">
        <v>0</v>
      </c>
      <c r="R124" s="132">
        <f>Q124*H124</f>
        <v>0</v>
      </c>
      <c r="S124" s="132">
        <v>0</v>
      </c>
      <c r="T124" s="133">
        <f>S124*H124</f>
        <v>0</v>
      </c>
      <c r="AR124" s="134" t="s">
        <v>137</v>
      </c>
      <c r="AT124" s="134" t="s">
        <v>132</v>
      </c>
      <c r="AU124" s="134" t="s">
        <v>84</v>
      </c>
      <c r="AY124" s="13" t="s">
        <v>130</v>
      </c>
      <c r="BE124" s="135">
        <f>IF(N124="základní",J124,0)</f>
        <v>0</v>
      </c>
      <c r="BF124" s="135">
        <f>IF(N124="snížená",J124,0)</f>
        <v>0</v>
      </c>
      <c r="BG124" s="135">
        <f>IF(N124="zákl. přenesená",J124,0)</f>
        <v>0</v>
      </c>
      <c r="BH124" s="135">
        <f>IF(N124="sníž. přenesená",J124,0)</f>
        <v>0</v>
      </c>
      <c r="BI124" s="135">
        <f>IF(N124="nulová",J124,0)</f>
        <v>0</v>
      </c>
      <c r="BJ124" s="13" t="s">
        <v>82</v>
      </c>
      <c r="BK124" s="135">
        <f>ROUND(I124*H124,2)</f>
        <v>0</v>
      </c>
      <c r="BL124" s="13" t="s">
        <v>137</v>
      </c>
      <c r="BM124" s="134" t="s">
        <v>388</v>
      </c>
    </row>
    <row r="125" spans="2:65" s="1" customFormat="1" ht="11.25">
      <c r="B125" s="28"/>
      <c r="D125" s="136" t="s">
        <v>139</v>
      </c>
      <c r="F125" s="137" t="s">
        <v>389</v>
      </c>
      <c r="I125" s="138"/>
      <c r="L125" s="28"/>
      <c r="M125" s="139"/>
      <c r="T125" s="49"/>
      <c r="AT125" s="13" t="s">
        <v>139</v>
      </c>
      <c r="AU125" s="13" t="s">
        <v>84</v>
      </c>
    </row>
    <row r="126" spans="2:65" s="11" customFormat="1" ht="22.9" customHeight="1">
      <c r="B126" s="111"/>
      <c r="D126" s="112" t="s">
        <v>73</v>
      </c>
      <c r="E126" s="121" t="s">
        <v>224</v>
      </c>
      <c r="F126" s="121" t="s">
        <v>390</v>
      </c>
      <c r="I126" s="114"/>
      <c r="J126" s="122">
        <f>BK126</f>
        <v>0</v>
      </c>
      <c r="L126" s="111"/>
      <c r="M126" s="116"/>
      <c r="P126" s="117">
        <f>SUM(P127:P130)</f>
        <v>0</v>
      </c>
      <c r="R126" s="117">
        <f>SUM(R127:R130)</f>
        <v>0</v>
      </c>
      <c r="T126" s="118">
        <f>SUM(T127:T130)</f>
        <v>0</v>
      </c>
      <c r="AR126" s="112" t="s">
        <v>82</v>
      </c>
      <c r="AT126" s="119" t="s">
        <v>73</v>
      </c>
      <c r="AU126" s="119" t="s">
        <v>82</v>
      </c>
      <c r="AY126" s="112" t="s">
        <v>130</v>
      </c>
      <c r="BK126" s="120">
        <f>SUM(BK127:BK130)</f>
        <v>0</v>
      </c>
    </row>
    <row r="127" spans="2:65" s="1" customFormat="1" ht="24.2" customHeight="1">
      <c r="B127" s="28"/>
      <c r="C127" s="123" t="s">
        <v>207</v>
      </c>
      <c r="D127" s="123" t="s">
        <v>132</v>
      </c>
      <c r="E127" s="124" t="s">
        <v>391</v>
      </c>
      <c r="F127" s="125" t="s">
        <v>392</v>
      </c>
      <c r="G127" s="126" t="s">
        <v>135</v>
      </c>
      <c r="H127" s="127">
        <v>6535.19</v>
      </c>
      <c r="I127" s="128"/>
      <c r="J127" s="129">
        <f>ROUND(I127*H127,2)</f>
        <v>0</v>
      </c>
      <c r="K127" s="125" t="s">
        <v>313</v>
      </c>
      <c r="L127" s="28"/>
      <c r="M127" s="130" t="s">
        <v>19</v>
      </c>
      <c r="N127" s="131" t="s">
        <v>45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137</v>
      </c>
      <c r="AT127" s="134" t="s">
        <v>132</v>
      </c>
      <c r="AU127" s="134" t="s">
        <v>84</v>
      </c>
      <c r="AY127" s="13" t="s">
        <v>130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82</v>
      </c>
      <c r="BK127" s="135">
        <f>ROUND(I127*H127,2)</f>
        <v>0</v>
      </c>
      <c r="BL127" s="13" t="s">
        <v>137</v>
      </c>
      <c r="BM127" s="134" t="s">
        <v>393</v>
      </c>
    </row>
    <row r="128" spans="2:65" s="1" customFormat="1" ht="11.25">
      <c r="B128" s="28"/>
      <c r="D128" s="136" t="s">
        <v>139</v>
      </c>
      <c r="F128" s="137" t="s">
        <v>394</v>
      </c>
      <c r="I128" s="138"/>
      <c r="L128" s="28"/>
      <c r="M128" s="139"/>
      <c r="T128" s="49"/>
      <c r="AT128" s="13" t="s">
        <v>139</v>
      </c>
      <c r="AU128" s="13" t="s">
        <v>84</v>
      </c>
    </row>
    <row r="129" spans="2:65" s="1" customFormat="1" ht="21.75" customHeight="1">
      <c r="B129" s="28"/>
      <c r="C129" s="123" t="s">
        <v>212</v>
      </c>
      <c r="D129" s="123" t="s">
        <v>132</v>
      </c>
      <c r="E129" s="124" t="s">
        <v>395</v>
      </c>
      <c r="F129" s="125" t="s">
        <v>396</v>
      </c>
      <c r="G129" s="126" t="s">
        <v>135</v>
      </c>
      <c r="H129" s="127">
        <v>6535.19</v>
      </c>
      <c r="I129" s="128"/>
      <c r="J129" s="129">
        <f>ROUND(I129*H129,2)</f>
        <v>0</v>
      </c>
      <c r="K129" s="125" t="s">
        <v>313</v>
      </c>
      <c r="L129" s="28"/>
      <c r="M129" s="130" t="s">
        <v>19</v>
      </c>
      <c r="N129" s="131" t="s">
        <v>45</v>
      </c>
      <c r="P129" s="132">
        <f>O129*H129</f>
        <v>0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137</v>
      </c>
      <c r="AT129" s="134" t="s">
        <v>132</v>
      </c>
      <c r="AU129" s="134" t="s">
        <v>84</v>
      </c>
      <c r="AY129" s="13" t="s">
        <v>130</v>
      </c>
      <c r="BE129" s="135">
        <f>IF(N129="základní",J129,0)</f>
        <v>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3" t="s">
        <v>82</v>
      </c>
      <c r="BK129" s="135">
        <f>ROUND(I129*H129,2)</f>
        <v>0</v>
      </c>
      <c r="BL129" s="13" t="s">
        <v>137</v>
      </c>
      <c r="BM129" s="134" t="s">
        <v>397</v>
      </c>
    </row>
    <row r="130" spans="2:65" s="1" customFormat="1" ht="11.25">
      <c r="B130" s="28"/>
      <c r="D130" s="136" t="s">
        <v>139</v>
      </c>
      <c r="F130" s="137" t="s">
        <v>398</v>
      </c>
      <c r="I130" s="138"/>
      <c r="L130" s="28"/>
      <c r="M130" s="139"/>
      <c r="T130" s="49"/>
      <c r="AT130" s="13" t="s">
        <v>139</v>
      </c>
      <c r="AU130" s="13" t="s">
        <v>84</v>
      </c>
    </row>
    <row r="131" spans="2:65" s="11" customFormat="1" ht="22.9" customHeight="1">
      <c r="B131" s="111"/>
      <c r="D131" s="112" t="s">
        <v>73</v>
      </c>
      <c r="E131" s="121" t="s">
        <v>84</v>
      </c>
      <c r="F131" s="121" t="s">
        <v>399</v>
      </c>
      <c r="I131" s="114"/>
      <c r="J131" s="122">
        <f>BK131</f>
        <v>0</v>
      </c>
      <c r="L131" s="111"/>
      <c r="M131" s="116"/>
      <c r="P131" s="117">
        <f>SUM(P132:P136)</f>
        <v>0</v>
      </c>
      <c r="R131" s="117">
        <f>SUM(R132:R136)</f>
        <v>1.409646</v>
      </c>
      <c r="T131" s="118">
        <f>SUM(T132:T136)</f>
        <v>0</v>
      </c>
      <c r="AR131" s="112" t="s">
        <v>82</v>
      </c>
      <c r="AT131" s="119" t="s">
        <v>73</v>
      </c>
      <c r="AU131" s="119" t="s">
        <v>82</v>
      </c>
      <c r="AY131" s="112" t="s">
        <v>130</v>
      </c>
      <c r="BK131" s="120">
        <f>SUM(BK132:BK136)</f>
        <v>0</v>
      </c>
    </row>
    <row r="132" spans="2:65" s="1" customFormat="1" ht="24.2" customHeight="1">
      <c r="B132" s="28"/>
      <c r="C132" s="123" t="s">
        <v>218</v>
      </c>
      <c r="D132" s="123" t="s">
        <v>132</v>
      </c>
      <c r="E132" s="124" t="s">
        <v>400</v>
      </c>
      <c r="F132" s="125" t="s">
        <v>401</v>
      </c>
      <c r="G132" s="126" t="s">
        <v>135</v>
      </c>
      <c r="H132" s="127">
        <v>599.76</v>
      </c>
      <c r="I132" s="128"/>
      <c r="J132" s="129">
        <f>ROUND(I132*H132,2)</f>
        <v>0</v>
      </c>
      <c r="K132" s="125" t="s">
        <v>313</v>
      </c>
      <c r="L132" s="28"/>
      <c r="M132" s="130" t="s">
        <v>19</v>
      </c>
      <c r="N132" s="131" t="s">
        <v>45</v>
      </c>
      <c r="P132" s="132">
        <f>O132*H132</f>
        <v>0</v>
      </c>
      <c r="Q132" s="132">
        <v>1.7000000000000001E-4</v>
      </c>
      <c r="R132" s="132">
        <f>Q132*H132</f>
        <v>0.1019592</v>
      </c>
      <c r="S132" s="132">
        <v>0</v>
      </c>
      <c r="T132" s="133">
        <f>S132*H132</f>
        <v>0</v>
      </c>
      <c r="AR132" s="134" t="s">
        <v>137</v>
      </c>
      <c r="AT132" s="134" t="s">
        <v>132</v>
      </c>
      <c r="AU132" s="134" t="s">
        <v>84</v>
      </c>
      <c r="AY132" s="13" t="s">
        <v>130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3" t="s">
        <v>82</v>
      </c>
      <c r="BK132" s="135">
        <f>ROUND(I132*H132,2)</f>
        <v>0</v>
      </c>
      <c r="BL132" s="13" t="s">
        <v>137</v>
      </c>
      <c r="BM132" s="134" t="s">
        <v>402</v>
      </c>
    </row>
    <row r="133" spans="2:65" s="1" customFormat="1" ht="11.25">
      <c r="B133" s="28"/>
      <c r="D133" s="136" t="s">
        <v>139</v>
      </c>
      <c r="F133" s="137" t="s">
        <v>403</v>
      </c>
      <c r="I133" s="138"/>
      <c r="L133" s="28"/>
      <c r="M133" s="139"/>
      <c r="T133" s="49"/>
      <c r="AT133" s="13" t="s">
        <v>139</v>
      </c>
      <c r="AU133" s="13" t="s">
        <v>84</v>
      </c>
    </row>
    <row r="134" spans="2:65" s="1" customFormat="1" ht="16.5" customHeight="1">
      <c r="B134" s="28"/>
      <c r="C134" s="140" t="s">
        <v>224</v>
      </c>
      <c r="D134" s="140" t="s">
        <v>208</v>
      </c>
      <c r="E134" s="141" t="s">
        <v>404</v>
      </c>
      <c r="F134" s="142" t="s">
        <v>405</v>
      </c>
      <c r="G134" s="143" t="s">
        <v>135</v>
      </c>
      <c r="H134" s="144">
        <v>710.41600000000005</v>
      </c>
      <c r="I134" s="145"/>
      <c r="J134" s="146">
        <f>ROUND(I134*H134,2)</f>
        <v>0</v>
      </c>
      <c r="K134" s="142" t="s">
        <v>313</v>
      </c>
      <c r="L134" s="147"/>
      <c r="M134" s="148" t="s">
        <v>19</v>
      </c>
      <c r="N134" s="149" t="s">
        <v>45</v>
      </c>
      <c r="P134" s="132">
        <f>O134*H134</f>
        <v>0</v>
      </c>
      <c r="Q134" s="132">
        <v>2.9999999999999997E-4</v>
      </c>
      <c r="R134" s="132">
        <f>Q134*H134</f>
        <v>0.2131248</v>
      </c>
      <c r="S134" s="132">
        <v>0</v>
      </c>
      <c r="T134" s="133">
        <f>S134*H134</f>
        <v>0</v>
      </c>
      <c r="AR134" s="134" t="s">
        <v>172</v>
      </c>
      <c r="AT134" s="134" t="s">
        <v>208</v>
      </c>
      <c r="AU134" s="134" t="s">
        <v>84</v>
      </c>
      <c r="AY134" s="13" t="s">
        <v>130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3" t="s">
        <v>82</v>
      </c>
      <c r="BK134" s="135">
        <f>ROUND(I134*H134,2)</f>
        <v>0</v>
      </c>
      <c r="BL134" s="13" t="s">
        <v>137</v>
      </c>
      <c r="BM134" s="134" t="s">
        <v>406</v>
      </c>
    </row>
    <row r="135" spans="2:65" s="1" customFormat="1" ht="16.5" customHeight="1">
      <c r="B135" s="28"/>
      <c r="C135" s="123" t="s">
        <v>310</v>
      </c>
      <c r="D135" s="123" t="s">
        <v>132</v>
      </c>
      <c r="E135" s="124" t="s">
        <v>407</v>
      </c>
      <c r="F135" s="125" t="s">
        <v>408</v>
      </c>
      <c r="G135" s="126" t="s">
        <v>215</v>
      </c>
      <c r="H135" s="127">
        <v>1499.4</v>
      </c>
      <c r="I135" s="128"/>
      <c r="J135" s="129">
        <f>ROUND(I135*H135,2)</f>
        <v>0</v>
      </c>
      <c r="K135" s="125" t="s">
        <v>313</v>
      </c>
      <c r="L135" s="28"/>
      <c r="M135" s="130" t="s">
        <v>19</v>
      </c>
      <c r="N135" s="131" t="s">
        <v>45</v>
      </c>
      <c r="P135" s="132">
        <f>O135*H135</f>
        <v>0</v>
      </c>
      <c r="Q135" s="132">
        <v>7.2999999999999996E-4</v>
      </c>
      <c r="R135" s="132">
        <f>Q135*H135</f>
        <v>1.094562</v>
      </c>
      <c r="S135" s="132">
        <v>0</v>
      </c>
      <c r="T135" s="133">
        <f>S135*H135</f>
        <v>0</v>
      </c>
      <c r="AR135" s="134" t="s">
        <v>137</v>
      </c>
      <c r="AT135" s="134" t="s">
        <v>132</v>
      </c>
      <c r="AU135" s="134" t="s">
        <v>84</v>
      </c>
      <c r="AY135" s="13" t="s">
        <v>130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3" t="s">
        <v>82</v>
      </c>
      <c r="BK135" s="135">
        <f>ROUND(I135*H135,2)</f>
        <v>0</v>
      </c>
      <c r="BL135" s="13" t="s">
        <v>137</v>
      </c>
      <c r="BM135" s="134" t="s">
        <v>409</v>
      </c>
    </row>
    <row r="136" spans="2:65" s="1" customFormat="1" ht="11.25">
      <c r="B136" s="28"/>
      <c r="D136" s="136" t="s">
        <v>139</v>
      </c>
      <c r="F136" s="137" t="s">
        <v>410</v>
      </c>
      <c r="I136" s="138"/>
      <c r="L136" s="28"/>
      <c r="M136" s="139"/>
      <c r="T136" s="49"/>
      <c r="AT136" s="13" t="s">
        <v>139</v>
      </c>
      <c r="AU136" s="13" t="s">
        <v>84</v>
      </c>
    </row>
    <row r="137" spans="2:65" s="11" customFormat="1" ht="22.9" customHeight="1">
      <c r="B137" s="111"/>
      <c r="D137" s="112" t="s">
        <v>73</v>
      </c>
      <c r="E137" s="121" t="s">
        <v>157</v>
      </c>
      <c r="F137" s="121" t="s">
        <v>411</v>
      </c>
      <c r="I137" s="114"/>
      <c r="J137" s="122">
        <f>BK137</f>
        <v>0</v>
      </c>
      <c r="L137" s="111"/>
      <c r="M137" s="116"/>
      <c r="P137" s="117">
        <f>SUM(P138:P141)</f>
        <v>0</v>
      </c>
      <c r="R137" s="117">
        <f>SUM(R138:R141)</f>
        <v>4104.0993200000003</v>
      </c>
      <c r="T137" s="118">
        <f>SUM(T138:T141)</f>
        <v>0</v>
      </c>
      <c r="AR137" s="112" t="s">
        <v>82</v>
      </c>
      <c r="AT137" s="119" t="s">
        <v>73</v>
      </c>
      <c r="AU137" s="119" t="s">
        <v>82</v>
      </c>
      <c r="AY137" s="112" t="s">
        <v>130</v>
      </c>
      <c r="BK137" s="120">
        <f>SUM(BK138:BK141)</f>
        <v>0</v>
      </c>
    </row>
    <row r="138" spans="2:65" s="1" customFormat="1" ht="21.75" customHeight="1">
      <c r="B138" s="28"/>
      <c r="C138" s="123" t="s">
        <v>317</v>
      </c>
      <c r="D138" s="123" t="s">
        <v>132</v>
      </c>
      <c r="E138" s="124" t="s">
        <v>412</v>
      </c>
      <c r="F138" s="125" t="s">
        <v>413</v>
      </c>
      <c r="G138" s="126" t="s">
        <v>135</v>
      </c>
      <c r="H138" s="127">
        <v>6535.19</v>
      </c>
      <c r="I138" s="128"/>
      <c r="J138" s="129">
        <f>ROUND(I138*H138,2)</f>
        <v>0</v>
      </c>
      <c r="K138" s="125" t="s">
        <v>19</v>
      </c>
      <c r="L138" s="28"/>
      <c r="M138" s="130" t="s">
        <v>19</v>
      </c>
      <c r="N138" s="131" t="s">
        <v>45</v>
      </c>
      <c r="P138" s="132">
        <f>O138*H138</f>
        <v>0</v>
      </c>
      <c r="Q138" s="132">
        <v>0.13800000000000001</v>
      </c>
      <c r="R138" s="132">
        <f>Q138*H138</f>
        <v>901.85622000000001</v>
      </c>
      <c r="S138" s="132">
        <v>0</v>
      </c>
      <c r="T138" s="133">
        <f>S138*H138</f>
        <v>0</v>
      </c>
      <c r="AR138" s="134" t="s">
        <v>137</v>
      </c>
      <c r="AT138" s="134" t="s">
        <v>132</v>
      </c>
      <c r="AU138" s="134" t="s">
        <v>84</v>
      </c>
      <c r="AY138" s="13" t="s">
        <v>130</v>
      </c>
      <c r="BE138" s="135">
        <f>IF(N138="základní",J138,0)</f>
        <v>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3" t="s">
        <v>82</v>
      </c>
      <c r="BK138" s="135">
        <f>ROUND(I138*H138,2)</f>
        <v>0</v>
      </c>
      <c r="BL138" s="13" t="s">
        <v>137</v>
      </c>
      <c r="BM138" s="134" t="s">
        <v>414</v>
      </c>
    </row>
    <row r="139" spans="2:65" s="1" customFormat="1" ht="24.2" customHeight="1">
      <c r="B139" s="28"/>
      <c r="C139" s="123" t="s">
        <v>7</v>
      </c>
      <c r="D139" s="123" t="s">
        <v>132</v>
      </c>
      <c r="E139" s="124" t="s">
        <v>415</v>
      </c>
      <c r="F139" s="125" t="s">
        <v>416</v>
      </c>
      <c r="G139" s="126" t="s">
        <v>135</v>
      </c>
      <c r="H139" s="127">
        <v>6535.19</v>
      </c>
      <c r="I139" s="128"/>
      <c r="J139" s="129">
        <f>ROUND(I139*H139,2)</f>
        <v>0</v>
      </c>
      <c r="K139" s="125" t="s">
        <v>313</v>
      </c>
      <c r="L139" s="28"/>
      <c r="M139" s="130" t="s">
        <v>19</v>
      </c>
      <c r="N139" s="131" t="s">
        <v>45</v>
      </c>
      <c r="P139" s="132">
        <f>O139*H139</f>
        <v>0</v>
      </c>
      <c r="Q139" s="132">
        <v>0.39800000000000002</v>
      </c>
      <c r="R139" s="132">
        <f>Q139*H139</f>
        <v>2601.0056199999999</v>
      </c>
      <c r="S139" s="132">
        <v>0</v>
      </c>
      <c r="T139" s="133">
        <f>S139*H139</f>
        <v>0</v>
      </c>
      <c r="AR139" s="134" t="s">
        <v>137</v>
      </c>
      <c r="AT139" s="134" t="s">
        <v>132</v>
      </c>
      <c r="AU139" s="134" t="s">
        <v>84</v>
      </c>
      <c r="AY139" s="13" t="s">
        <v>130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82</v>
      </c>
      <c r="BK139" s="135">
        <f>ROUND(I139*H139,2)</f>
        <v>0</v>
      </c>
      <c r="BL139" s="13" t="s">
        <v>137</v>
      </c>
      <c r="BM139" s="134" t="s">
        <v>417</v>
      </c>
    </row>
    <row r="140" spans="2:65" s="1" customFormat="1" ht="11.25">
      <c r="B140" s="28"/>
      <c r="D140" s="136" t="s">
        <v>139</v>
      </c>
      <c r="F140" s="137" t="s">
        <v>418</v>
      </c>
      <c r="I140" s="138"/>
      <c r="L140" s="28"/>
      <c r="M140" s="139"/>
      <c r="T140" s="49"/>
      <c r="AT140" s="13" t="s">
        <v>139</v>
      </c>
      <c r="AU140" s="13" t="s">
        <v>84</v>
      </c>
    </row>
    <row r="141" spans="2:65" s="1" customFormat="1" ht="21.75" customHeight="1">
      <c r="B141" s="28"/>
      <c r="C141" s="123" t="s">
        <v>419</v>
      </c>
      <c r="D141" s="123" t="s">
        <v>132</v>
      </c>
      <c r="E141" s="124" t="s">
        <v>420</v>
      </c>
      <c r="F141" s="125" t="s">
        <v>421</v>
      </c>
      <c r="G141" s="126" t="s">
        <v>135</v>
      </c>
      <c r="H141" s="127">
        <v>6535.19</v>
      </c>
      <c r="I141" s="128"/>
      <c r="J141" s="129">
        <f>ROUND(I141*H141,2)</f>
        <v>0</v>
      </c>
      <c r="K141" s="125" t="s">
        <v>19</v>
      </c>
      <c r="L141" s="28"/>
      <c r="M141" s="130" t="s">
        <v>19</v>
      </c>
      <c r="N141" s="131" t="s">
        <v>45</v>
      </c>
      <c r="P141" s="132">
        <f>O141*H141</f>
        <v>0</v>
      </c>
      <c r="Q141" s="132">
        <v>9.1999999999999998E-2</v>
      </c>
      <c r="R141" s="132">
        <f>Q141*H141</f>
        <v>601.23748000000001</v>
      </c>
      <c r="S141" s="132">
        <v>0</v>
      </c>
      <c r="T141" s="133">
        <f>S141*H141</f>
        <v>0</v>
      </c>
      <c r="AR141" s="134" t="s">
        <v>137</v>
      </c>
      <c r="AT141" s="134" t="s">
        <v>132</v>
      </c>
      <c r="AU141" s="134" t="s">
        <v>84</v>
      </c>
      <c r="AY141" s="13" t="s">
        <v>130</v>
      </c>
      <c r="BE141" s="135">
        <f>IF(N141="základní",J141,0)</f>
        <v>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3" t="s">
        <v>82</v>
      </c>
      <c r="BK141" s="135">
        <f>ROUND(I141*H141,2)</f>
        <v>0</v>
      </c>
      <c r="BL141" s="13" t="s">
        <v>137</v>
      </c>
      <c r="BM141" s="134" t="s">
        <v>422</v>
      </c>
    </row>
    <row r="142" spans="2:65" s="11" customFormat="1" ht="22.9" customHeight="1">
      <c r="B142" s="111"/>
      <c r="D142" s="112" t="s">
        <v>73</v>
      </c>
      <c r="E142" s="121" t="s">
        <v>423</v>
      </c>
      <c r="F142" s="121" t="s">
        <v>424</v>
      </c>
      <c r="I142" s="114"/>
      <c r="J142" s="122">
        <f>BK142</f>
        <v>0</v>
      </c>
      <c r="L142" s="111"/>
      <c r="M142" s="116"/>
      <c r="P142" s="117">
        <f>SUM(P143:P146)</f>
        <v>0</v>
      </c>
      <c r="R142" s="117">
        <f>SUM(R143:R146)</f>
        <v>581.62649999999996</v>
      </c>
      <c r="T142" s="118">
        <f>SUM(T143:T146)</f>
        <v>0</v>
      </c>
      <c r="AR142" s="112" t="s">
        <v>82</v>
      </c>
      <c r="AT142" s="119" t="s">
        <v>73</v>
      </c>
      <c r="AU142" s="119" t="s">
        <v>82</v>
      </c>
      <c r="AY142" s="112" t="s">
        <v>130</v>
      </c>
      <c r="BK142" s="120">
        <f>SUM(BK143:BK146)</f>
        <v>0</v>
      </c>
    </row>
    <row r="143" spans="2:65" s="1" customFormat="1" ht="16.5" customHeight="1">
      <c r="B143" s="28"/>
      <c r="C143" s="123" t="s">
        <v>425</v>
      </c>
      <c r="D143" s="123" t="s">
        <v>132</v>
      </c>
      <c r="E143" s="124" t="s">
        <v>426</v>
      </c>
      <c r="F143" s="125" t="s">
        <v>427</v>
      </c>
      <c r="G143" s="126" t="s">
        <v>135</v>
      </c>
      <c r="H143" s="127">
        <v>6500</v>
      </c>
      <c r="I143" s="128"/>
      <c r="J143" s="129">
        <f>ROUND(I143*H143,2)</f>
        <v>0</v>
      </c>
      <c r="K143" s="125" t="s">
        <v>19</v>
      </c>
      <c r="L143" s="28"/>
      <c r="M143" s="130" t="s">
        <v>19</v>
      </c>
      <c r="N143" s="131" t="s">
        <v>45</v>
      </c>
      <c r="P143" s="132">
        <f>O143*H143</f>
        <v>0</v>
      </c>
      <c r="Q143" s="132">
        <v>6.5000000000000002E-2</v>
      </c>
      <c r="R143" s="132">
        <f>Q143*H143</f>
        <v>422.5</v>
      </c>
      <c r="S143" s="132">
        <v>0</v>
      </c>
      <c r="T143" s="133">
        <f>S143*H143</f>
        <v>0</v>
      </c>
      <c r="AR143" s="134" t="s">
        <v>137</v>
      </c>
      <c r="AT143" s="134" t="s">
        <v>132</v>
      </c>
      <c r="AU143" s="134" t="s">
        <v>84</v>
      </c>
      <c r="AY143" s="13" t="s">
        <v>130</v>
      </c>
      <c r="BE143" s="135">
        <f>IF(N143="základní",J143,0)</f>
        <v>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3" t="s">
        <v>82</v>
      </c>
      <c r="BK143" s="135">
        <f>ROUND(I143*H143,2)</f>
        <v>0</v>
      </c>
      <c r="BL143" s="13" t="s">
        <v>137</v>
      </c>
      <c r="BM143" s="134" t="s">
        <v>428</v>
      </c>
    </row>
    <row r="144" spans="2:65" s="1" customFormat="1" ht="90" customHeight="1">
      <c r="B144" s="28"/>
      <c r="C144" s="123" t="s">
        <v>429</v>
      </c>
      <c r="D144" s="123" t="s">
        <v>132</v>
      </c>
      <c r="E144" s="124" t="s">
        <v>430</v>
      </c>
      <c r="F144" s="125" t="s">
        <v>431</v>
      </c>
      <c r="G144" s="126" t="s">
        <v>135</v>
      </c>
      <c r="H144" s="127">
        <v>6500</v>
      </c>
      <c r="I144" s="128"/>
      <c r="J144" s="129">
        <f>ROUND(I144*H144,2)</f>
        <v>0</v>
      </c>
      <c r="K144" s="125" t="s">
        <v>19</v>
      </c>
      <c r="L144" s="28"/>
      <c r="M144" s="130" t="s">
        <v>19</v>
      </c>
      <c r="N144" s="131" t="s">
        <v>45</v>
      </c>
      <c r="P144" s="132">
        <f>O144*H144</f>
        <v>0</v>
      </c>
      <c r="Q144" s="132">
        <v>2.4420000000000001E-2</v>
      </c>
      <c r="R144" s="132">
        <f>Q144*H144</f>
        <v>158.73000000000002</v>
      </c>
      <c r="S144" s="132">
        <v>0</v>
      </c>
      <c r="T144" s="133">
        <f>S144*H144</f>
        <v>0</v>
      </c>
      <c r="AR144" s="134" t="s">
        <v>137</v>
      </c>
      <c r="AT144" s="134" t="s">
        <v>132</v>
      </c>
      <c r="AU144" s="134" t="s">
        <v>84</v>
      </c>
      <c r="AY144" s="13" t="s">
        <v>130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3" t="s">
        <v>82</v>
      </c>
      <c r="BK144" s="135">
        <f>ROUND(I144*H144,2)</f>
        <v>0</v>
      </c>
      <c r="BL144" s="13" t="s">
        <v>137</v>
      </c>
      <c r="BM144" s="134" t="s">
        <v>432</v>
      </c>
    </row>
    <row r="145" spans="2:65" s="1" customFormat="1" ht="16.5" customHeight="1">
      <c r="B145" s="28"/>
      <c r="C145" s="123" t="s">
        <v>433</v>
      </c>
      <c r="D145" s="123" t="s">
        <v>132</v>
      </c>
      <c r="E145" s="124" t="s">
        <v>434</v>
      </c>
      <c r="F145" s="125" t="s">
        <v>435</v>
      </c>
      <c r="G145" s="126" t="s">
        <v>215</v>
      </c>
      <c r="H145" s="127">
        <v>650</v>
      </c>
      <c r="I145" s="128"/>
      <c r="J145" s="129">
        <f>ROUND(I145*H145,2)</f>
        <v>0</v>
      </c>
      <c r="K145" s="125" t="s">
        <v>313</v>
      </c>
      <c r="L145" s="28"/>
      <c r="M145" s="130" t="s">
        <v>19</v>
      </c>
      <c r="N145" s="131" t="s">
        <v>45</v>
      </c>
      <c r="P145" s="132">
        <f>O145*H145</f>
        <v>0</v>
      </c>
      <c r="Q145" s="132">
        <v>6.0999999999999997E-4</v>
      </c>
      <c r="R145" s="132">
        <f>Q145*H145</f>
        <v>0.39649999999999996</v>
      </c>
      <c r="S145" s="132">
        <v>0</v>
      </c>
      <c r="T145" s="133">
        <f>S145*H145</f>
        <v>0</v>
      </c>
      <c r="AR145" s="134" t="s">
        <v>137</v>
      </c>
      <c r="AT145" s="134" t="s">
        <v>132</v>
      </c>
      <c r="AU145" s="134" t="s">
        <v>84</v>
      </c>
      <c r="AY145" s="13" t="s">
        <v>130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82</v>
      </c>
      <c r="BK145" s="135">
        <f>ROUND(I145*H145,2)</f>
        <v>0</v>
      </c>
      <c r="BL145" s="13" t="s">
        <v>137</v>
      </c>
      <c r="BM145" s="134" t="s">
        <v>436</v>
      </c>
    </row>
    <row r="146" spans="2:65" s="1" customFormat="1" ht="11.25">
      <c r="B146" s="28"/>
      <c r="D146" s="136" t="s">
        <v>139</v>
      </c>
      <c r="F146" s="137" t="s">
        <v>437</v>
      </c>
      <c r="I146" s="138"/>
      <c r="L146" s="28"/>
      <c r="M146" s="139"/>
      <c r="T146" s="49"/>
      <c r="AT146" s="13" t="s">
        <v>139</v>
      </c>
      <c r="AU146" s="13" t="s">
        <v>84</v>
      </c>
    </row>
    <row r="147" spans="2:65" s="11" customFormat="1" ht="22.9" customHeight="1">
      <c r="B147" s="111"/>
      <c r="D147" s="112" t="s">
        <v>73</v>
      </c>
      <c r="E147" s="121" t="s">
        <v>172</v>
      </c>
      <c r="F147" s="121" t="s">
        <v>438</v>
      </c>
      <c r="I147" s="114"/>
      <c r="J147" s="122">
        <f>BK147</f>
        <v>0</v>
      </c>
      <c r="L147" s="111"/>
      <c r="M147" s="116"/>
      <c r="P147" s="117">
        <f>SUM(P148:P150)</f>
        <v>0</v>
      </c>
      <c r="R147" s="117">
        <f>SUM(R148:R150)</f>
        <v>0.15728999999999999</v>
      </c>
      <c r="T147" s="118">
        <f>SUM(T148:T150)</f>
        <v>1.5</v>
      </c>
      <c r="AR147" s="112" t="s">
        <v>82</v>
      </c>
      <c r="AT147" s="119" t="s">
        <v>73</v>
      </c>
      <c r="AU147" s="119" t="s">
        <v>82</v>
      </c>
      <c r="AY147" s="112" t="s">
        <v>130</v>
      </c>
      <c r="BK147" s="120">
        <f>SUM(BK148:BK150)</f>
        <v>0</v>
      </c>
    </row>
    <row r="148" spans="2:65" s="1" customFormat="1" ht="16.5" customHeight="1">
      <c r="B148" s="28"/>
      <c r="C148" s="123" t="s">
        <v>439</v>
      </c>
      <c r="D148" s="123" t="s">
        <v>132</v>
      </c>
      <c r="E148" s="124" t="s">
        <v>440</v>
      </c>
      <c r="F148" s="125" t="s">
        <v>441</v>
      </c>
      <c r="G148" s="126" t="s">
        <v>215</v>
      </c>
      <c r="H148" s="127">
        <v>321</v>
      </c>
      <c r="I148" s="128"/>
      <c r="J148" s="129">
        <f>ROUND(I148*H148,2)</f>
        <v>0</v>
      </c>
      <c r="K148" s="125" t="s">
        <v>19</v>
      </c>
      <c r="L148" s="28"/>
      <c r="M148" s="130" t="s">
        <v>19</v>
      </c>
      <c r="N148" s="131" t="s">
        <v>45</v>
      </c>
      <c r="P148" s="132">
        <f>O148*H148</f>
        <v>0</v>
      </c>
      <c r="Q148" s="132">
        <v>4.8999999999999998E-4</v>
      </c>
      <c r="R148" s="132">
        <f>Q148*H148</f>
        <v>0.15728999999999999</v>
      </c>
      <c r="S148" s="132">
        <v>0</v>
      </c>
      <c r="T148" s="133">
        <f>S148*H148</f>
        <v>0</v>
      </c>
      <c r="AR148" s="134" t="s">
        <v>137</v>
      </c>
      <c r="AT148" s="134" t="s">
        <v>132</v>
      </c>
      <c r="AU148" s="134" t="s">
        <v>84</v>
      </c>
      <c r="AY148" s="13" t="s">
        <v>130</v>
      </c>
      <c r="BE148" s="135">
        <f>IF(N148="základní",J148,0)</f>
        <v>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0</v>
      </c>
      <c r="BL148" s="13" t="s">
        <v>137</v>
      </c>
      <c r="BM148" s="134" t="s">
        <v>442</v>
      </c>
    </row>
    <row r="149" spans="2:65" s="1" customFormat="1" ht="16.5" customHeight="1">
      <c r="B149" s="28"/>
      <c r="C149" s="123" t="s">
        <v>443</v>
      </c>
      <c r="D149" s="123" t="s">
        <v>132</v>
      </c>
      <c r="E149" s="124" t="s">
        <v>444</v>
      </c>
      <c r="F149" s="125" t="s">
        <v>445</v>
      </c>
      <c r="G149" s="126" t="s">
        <v>215</v>
      </c>
      <c r="H149" s="127">
        <v>300</v>
      </c>
      <c r="I149" s="128"/>
      <c r="J149" s="129">
        <f>ROUND(I149*H149,2)</f>
        <v>0</v>
      </c>
      <c r="K149" s="125" t="s">
        <v>313</v>
      </c>
      <c r="L149" s="28"/>
      <c r="M149" s="130" t="s">
        <v>19</v>
      </c>
      <c r="N149" s="131" t="s">
        <v>45</v>
      </c>
      <c r="P149" s="132">
        <f>O149*H149</f>
        <v>0</v>
      </c>
      <c r="Q149" s="132">
        <v>0</v>
      </c>
      <c r="R149" s="132">
        <f>Q149*H149</f>
        <v>0</v>
      </c>
      <c r="S149" s="132">
        <v>5.0000000000000001E-3</v>
      </c>
      <c r="T149" s="133">
        <f>S149*H149</f>
        <v>1.5</v>
      </c>
      <c r="AR149" s="134" t="s">
        <v>137</v>
      </c>
      <c r="AT149" s="134" t="s">
        <v>132</v>
      </c>
      <c r="AU149" s="134" t="s">
        <v>84</v>
      </c>
      <c r="AY149" s="13" t="s">
        <v>130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3" t="s">
        <v>82</v>
      </c>
      <c r="BK149" s="135">
        <f>ROUND(I149*H149,2)</f>
        <v>0</v>
      </c>
      <c r="BL149" s="13" t="s">
        <v>137</v>
      </c>
      <c r="BM149" s="134" t="s">
        <v>446</v>
      </c>
    </row>
    <row r="150" spans="2:65" s="1" customFormat="1" ht="11.25">
      <c r="B150" s="28"/>
      <c r="D150" s="136" t="s">
        <v>139</v>
      </c>
      <c r="F150" s="137" t="s">
        <v>447</v>
      </c>
      <c r="I150" s="138"/>
      <c r="L150" s="28"/>
      <c r="M150" s="139"/>
      <c r="T150" s="49"/>
      <c r="AT150" s="13" t="s">
        <v>139</v>
      </c>
      <c r="AU150" s="13" t="s">
        <v>84</v>
      </c>
    </row>
    <row r="151" spans="2:65" s="11" customFormat="1" ht="22.9" customHeight="1">
      <c r="B151" s="111"/>
      <c r="D151" s="112" t="s">
        <v>73</v>
      </c>
      <c r="E151" s="121" t="s">
        <v>448</v>
      </c>
      <c r="F151" s="121" t="s">
        <v>449</v>
      </c>
      <c r="I151" s="114"/>
      <c r="J151" s="122">
        <f>BK151</f>
        <v>0</v>
      </c>
      <c r="L151" s="111"/>
      <c r="M151" s="116"/>
      <c r="P151" s="117">
        <f>SUM(P152:P154)</f>
        <v>0</v>
      </c>
      <c r="R151" s="117">
        <f>SUM(R152:R154)</f>
        <v>35.740674999999996</v>
      </c>
      <c r="T151" s="118">
        <f>SUM(T152:T154)</f>
        <v>0</v>
      </c>
      <c r="AR151" s="112" t="s">
        <v>82</v>
      </c>
      <c r="AT151" s="119" t="s">
        <v>73</v>
      </c>
      <c r="AU151" s="119" t="s">
        <v>82</v>
      </c>
      <c r="AY151" s="112" t="s">
        <v>130</v>
      </c>
      <c r="BK151" s="120">
        <f>SUM(BK152:BK154)</f>
        <v>0</v>
      </c>
    </row>
    <row r="152" spans="2:65" s="1" customFormat="1" ht="24.2" customHeight="1">
      <c r="B152" s="28"/>
      <c r="C152" s="123" t="s">
        <v>450</v>
      </c>
      <c r="D152" s="123" t="s">
        <v>132</v>
      </c>
      <c r="E152" s="124" t="s">
        <v>213</v>
      </c>
      <c r="F152" s="125" t="s">
        <v>214</v>
      </c>
      <c r="G152" s="126" t="s">
        <v>215</v>
      </c>
      <c r="H152" s="127">
        <v>331.7</v>
      </c>
      <c r="I152" s="128"/>
      <c r="J152" s="129">
        <f>ROUND(I152*H152,2)</f>
        <v>0</v>
      </c>
      <c r="K152" s="125" t="s">
        <v>313</v>
      </c>
      <c r="L152" s="28"/>
      <c r="M152" s="130" t="s">
        <v>19</v>
      </c>
      <c r="N152" s="131" t="s">
        <v>45</v>
      </c>
      <c r="P152" s="132">
        <f>O152*H152</f>
        <v>0</v>
      </c>
      <c r="Q152" s="132">
        <v>8.5309999999999997E-2</v>
      </c>
      <c r="R152" s="132">
        <f>Q152*H152</f>
        <v>28.297326999999999</v>
      </c>
      <c r="S152" s="132">
        <v>0</v>
      </c>
      <c r="T152" s="133">
        <f>S152*H152</f>
        <v>0</v>
      </c>
      <c r="AR152" s="134" t="s">
        <v>137</v>
      </c>
      <c r="AT152" s="134" t="s">
        <v>132</v>
      </c>
      <c r="AU152" s="134" t="s">
        <v>84</v>
      </c>
      <c r="AY152" s="13" t="s">
        <v>130</v>
      </c>
      <c r="BE152" s="135">
        <f>IF(N152="základní",J152,0)</f>
        <v>0</v>
      </c>
      <c r="BF152" s="135">
        <f>IF(N152="snížená",J152,0)</f>
        <v>0</v>
      </c>
      <c r="BG152" s="135">
        <f>IF(N152="zákl. přenesená",J152,0)</f>
        <v>0</v>
      </c>
      <c r="BH152" s="135">
        <f>IF(N152="sníž. přenesená",J152,0)</f>
        <v>0</v>
      </c>
      <c r="BI152" s="135">
        <f>IF(N152="nulová",J152,0)</f>
        <v>0</v>
      </c>
      <c r="BJ152" s="13" t="s">
        <v>82</v>
      </c>
      <c r="BK152" s="135">
        <f>ROUND(I152*H152,2)</f>
        <v>0</v>
      </c>
      <c r="BL152" s="13" t="s">
        <v>137</v>
      </c>
      <c r="BM152" s="134" t="s">
        <v>451</v>
      </c>
    </row>
    <row r="153" spans="2:65" s="1" customFormat="1" ht="11.25">
      <c r="B153" s="28"/>
      <c r="D153" s="136" t="s">
        <v>139</v>
      </c>
      <c r="F153" s="137" t="s">
        <v>452</v>
      </c>
      <c r="I153" s="138"/>
      <c r="L153" s="28"/>
      <c r="M153" s="139"/>
      <c r="T153" s="49"/>
      <c r="AT153" s="13" t="s">
        <v>139</v>
      </c>
      <c r="AU153" s="13" t="s">
        <v>84</v>
      </c>
    </row>
    <row r="154" spans="2:65" s="1" customFormat="1" ht="16.5" customHeight="1">
      <c r="B154" s="28"/>
      <c r="C154" s="140" t="s">
        <v>453</v>
      </c>
      <c r="D154" s="140" t="s">
        <v>208</v>
      </c>
      <c r="E154" s="141" t="s">
        <v>219</v>
      </c>
      <c r="F154" s="142" t="s">
        <v>220</v>
      </c>
      <c r="G154" s="143" t="s">
        <v>215</v>
      </c>
      <c r="H154" s="144">
        <v>338.334</v>
      </c>
      <c r="I154" s="145"/>
      <c r="J154" s="146">
        <f>ROUND(I154*H154,2)</f>
        <v>0</v>
      </c>
      <c r="K154" s="142" t="s">
        <v>313</v>
      </c>
      <c r="L154" s="147"/>
      <c r="M154" s="148" t="s">
        <v>19</v>
      </c>
      <c r="N154" s="149" t="s">
        <v>45</v>
      </c>
      <c r="P154" s="132">
        <f>O154*H154</f>
        <v>0</v>
      </c>
      <c r="Q154" s="132">
        <v>2.1999999999999999E-2</v>
      </c>
      <c r="R154" s="132">
        <f>Q154*H154</f>
        <v>7.4433479999999994</v>
      </c>
      <c r="S154" s="132">
        <v>0</v>
      </c>
      <c r="T154" s="133">
        <f>S154*H154</f>
        <v>0</v>
      </c>
      <c r="AR154" s="134" t="s">
        <v>172</v>
      </c>
      <c r="AT154" s="134" t="s">
        <v>208</v>
      </c>
      <c r="AU154" s="134" t="s">
        <v>84</v>
      </c>
      <c r="AY154" s="13" t="s">
        <v>130</v>
      </c>
      <c r="BE154" s="135">
        <f>IF(N154="základní",J154,0)</f>
        <v>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0</v>
      </c>
      <c r="BL154" s="13" t="s">
        <v>137</v>
      </c>
      <c r="BM154" s="134" t="s">
        <v>454</v>
      </c>
    </row>
    <row r="155" spans="2:65" s="11" customFormat="1" ht="22.9" customHeight="1">
      <c r="B155" s="111"/>
      <c r="D155" s="112" t="s">
        <v>73</v>
      </c>
      <c r="E155" s="121" t="s">
        <v>455</v>
      </c>
      <c r="F155" s="121" t="s">
        <v>456</v>
      </c>
      <c r="I155" s="114"/>
      <c r="J155" s="122">
        <f>BK155</f>
        <v>0</v>
      </c>
      <c r="L155" s="111"/>
      <c r="M155" s="116"/>
      <c r="P155" s="117">
        <f>SUM(P156:P161)</f>
        <v>0</v>
      </c>
      <c r="R155" s="117">
        <f>SUM(R156:R161)</f>
        <v>0</v>
      </c>
      <c r="T155" s="118">
        <f>SUM(T156:T161)</f>
        <v>0</v>
      </c>
      <c r="AR155" s="112" t="s">
        <v>82</v>
      </c>
      <c r="AT155" s="119" t="s">
        <v>73</v>
      </c>
      <c r="AU155" s="119" t="s">
        <v>82</v>
      </c>
      <c r="AY155" s="112" t="s">
        <v>130</v>
      </c>
      <c r="BK155" s="120">
        <f>SUM(BK156:BK161)</f>
        <v>0</v>
      </c>
    </row>
    <row r="156" spans="2:65" s="1" customFormat="1" ht="24.2" customHeight="1">
      <c r="B156" s="28"/>
      <c r="C156" s="123" t="s">
        <v>457</v>
      </c>
      <c r="D156" s="123" t="s">
        <v>132</v>
      </c>
      <c r="E156" s="124" t="s">
        <v>458</v>
      </c>
      <c r="F156" s="125" t="s">
        <v>459</v>
      </c>
      <c r="G156" s="126" t="s">
        <v>175</v>
      </c>
      <c r="H156" s="127">
        <v>1.5</v>
      </c>
      <c r="I156" s="128"/>
      <c r="J156" s="129">
        <f>ROUND(I156*H156,2)</f>
        <v>0</v>
      </c>
      <c r="K156" s="125" t="s">
        <v>313</v>
      </c>
      <c r="L156" s="28"/>
      <c r="M156" s="130" t="s">
        <v>19</v>
      </c>
      <c r="N156" s="131" t="s">
        <v>45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137</v>
      </c>
      <c r="AT156" s="134" t="s">
        <v>132</v>
      </c>
      <c r="AU156" s="134" t="s">
        <v>84</v>
      </c>
      <c r="AY156" s="13" t="s">
        <v>130</v>
      </c>
      <c r="BE156" s="135">
        <f>IF(N156="základní",J156,0)</f>
        <v>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82</v>
      </c>
      <c r="BK156" s="135">
        <f>ROUND(I156*H156,2)</f>
        <v>0</v>
      </c>
      <c r="BL156" s="13" t="s">
        <v>137</v>
      </c>
      <c r="BM156" s="134" t="s">
        <v>460</v>
      </c>
    </row>
    <row r="157" spans="2:65" s="1" customFormat="1" ht="11.25">
      <c r="B157" s="28"/>
      <c r="D157" s="136" t="s">
        <v>139</v>
      </c>
      <c r="F157" s="137" t="s">
        <v>461</v>
      </c>
      <c r="I157" s="138"/>
      <c r="L157" s="28"/>
      <c r="M157" s="139"/>
      <c r="T157" s="49"/>
      <c r="AT157" s="13" t="s">
        <v>139</v>
      </c>
      <c r="AU157" s="13" t="s">
        <v>84</v>
      </c>
    </row>
    <row r="158" spans="2:65" s="1" customFormat="1" ht="21.75" customHeight="1">
      <c r="B158" s="28"/>
      <c r="C158" s="123" t="s">
        <v>462</v>
      </c>
      <c r="D158" s="123" t="s">
        <v>132</v>
      </c>
      <c r="E158" s="124" t="s">
        <v>463</v>
      </c>
      <c r="F158" s="125" t="s">
        <v>464</v>
      </c>
      <c r="G158" s="126" t="s">
        <v>175</v>
      </c>
      <c r="H158" s="127">
        <v>1.5</v>
      </c>
      <c r="I158" s="128"/>
      <c r="J158" s="129">
        <f>ROUND(I158*H158,2)</f>
        <v>0</v>
      </c>
      <c r="K158" s="125" t="s">
        <v>313</v>
      </c>
      <c r="L158" s="28"/>
      <c r="M158" s="130" t="s">
        <v>19</v>
      </c>
      <c r="N158" s="131" t="s">
        <v>45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137</v>
      </c>
      <c r="AT158" s="134" t="s">
        <v>132</v>
      </c>
      <c r="AU158" s="134" t="s">
        <v>84</v>
      </c>
      <c r="AY158" s="13" t="s">
        <v>130</v>
      </c>
      <c r="BE158" s="135">
        <f>IF(N158="základní",J158,0)</f>
        <v>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82</v>
      </c>
      <c r="BK158" s="135">
        <f>ROUND(I158*H158,2)</f>
        <v>0</v>
      </c>
      <c r="BL158" s="13" t="s">
        <v>137</v>
      </c>
      <c r="BM158" s="134" t="s">
        <v>465</v>
      </c>
    </row>
    <row r="159" spans="2:65" s="1" customFormat="1" ht="11.25">
      <c r="B159" s="28"/>
      <c r="D159" s="136" t="s">
        <v>139</v>
      </c>
      <c r="F159" s="137" t="s">
        <v>466</v>
      </c>
      <c r="I159" s="138"/>
      <c r="L159" s="28"/>
      <c r="M159" s="139"/>
      <c r="T159" s="49"/>
      <c r="AT159" s="13" t="s">
        <v>139</v>
      </c>
      <c r="AU159" s="13" t="s">
        <v>84</v>
      </c>
    </row>
    <row r="160" spans="2:65" s="1" customFormat="1" ht="24.2" customHeight="1">
      <c r="B160" s="28"/>
      <c r="C160" s="123" t="s">
        <v>246</v>
      </c>
      <c r="D160" s="123" t="s">
        <v>132</v>
      </c>
      <c r="E160" s="124" t="s">
        <v>467</v>
      </c>
      <c r="F160" s="125" t="s">
        <v>468</v>
      </c>
      <c r="G160" s="126" t="s">
        <v>175</v>
      </c>
      <c r="H160" s="127">
        <v>1.5</v>
      </c>
      <c r="I160" s="128"/>
      <c r="J160" s="129">
        <f>ROUND(I160*H160,2)</f>
        <v>0</v>
      </c>
      <c r="K160" s="125" t="s">
        <v>313</v>
      </c>
      <c r="L160" s="28"/>
      <c r="M160" s="130" t="s">
        <v>19</v>
      </c>
      <c r="N160" s="131" t="s">
        <v>45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137</v>
      </c>
      <c r="AT160" s="134" t="s">
        <v>132</v>
      </c>
      <c r="AU160" s="134" t="s">
        <v>84</v>
      </c>
      <c r="AY160" s="13" t="s">
        <v>130</v>
      </c>
      <c r="BE160" s="135">
        <f>IF(N160="základní",J160,0)</f>
        <v>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0</v>
      </c>
      <c r="BL160" s="13" t="s">
        <v>137</v>
      </c>
      <c r="BM160" s="134" t="s">
        <v>469</v>
      </c>
    </row>
    <row r="161" spans="2:65" s="1" customFormat="1" ht="11.25">
      <c r="B161" s="28"/>
      <c r="D161" s="136" t="s">
        <v>139</v>
      </c>
      <c r="F161" s="137" t="s">
        <v>470</v>
      </c>
      <c r="I161" s="138"/>
      <c r="L161" s="28"/>
      <c r="M161" s="139"/>
      <c r="T161" s="49"/>
      <c r="AT161" s="13" t="s">
        <v>139</v>
      </c>
      <c r="AU161" s="13" t="s">
        <v>84</v>
      </c>
    </row>
    <row r="162" spans="2:65" s="11" customFormat="1" ht="22.9" customHeight="1">
      <c r="B162" s="111"/>
      <c r="D162" s="112" t="s">
        <v>73</v>
      </c>
      <c r="E162" s="121" t="s">
        <v>222</v>
      </c>
      <c r="F162" s="121" t="s">
        <v>223</v>
      </c>
      <c r="I162" s="114"/>
      <c r="J162" s="122">
        <f>BK162</f>
        <v>0</v>
      </c>
      <c r="L162" s="111"/>
      <c r="M162" s="116"/>
      <c r="P162" s="117">
        <f>SUM(P163:P164)</f>
        <v>0</v>
      </c>
      <c r="R162" s="117">
        <f>SUM(R163:R164)</f>
        <v>0</v>
      </c>
      <c r="T162" s="118">
        <f>SUM(T163:T164)</f>
        <v>0</v>
      </c>
      <c r="AR162" s="112" t="s">
        <v>82</v>
      </c>
      <c r="AT162" s="119" t="s">
        <v>73</v>
      </c>
      <c r="AU162" s="119" t="s">
        <v>82</v>
      </c>
      <c r="AY162" s="112" t="s">
        <v>130</v>
      </c>
      <c r="BK162" s="120">
        <f>SUM(BK163:BK164)</f>
        <v>0</v>
      </c>
    </row>
    <row r="163" spans="2:65" s="1" customFormat="1" ht="16.5" customHeight="1">
      <c r="B163" s="28"/>
      <c r="C163" s="123" t="s">
        <v>471</v>
      </c>
      <c r="D163" s="123" t="s">
        <v>132</v>
      </c>
      <c r="E163" s="124" t="s">
        <v>472</v>
      </c>
      <c r="F163" s="125" t="s">
        <v>473</v>
      </c>
      <c r="G163" s="126" t="s">
        <v>175</v>
      </c>
      <c r="H163" s="127">
        <v>5058.8990000000003</v>
      </c>
      <c r="I163" s="128"/>
      <c r="J163" s="129">
        <f>ROUND(I163*H163,2)</f>
        <v>0</v>
      </c>
      <c r="K163" s="125" t="s">
        <v>313</v>
      </c>
      <c r="L163" s="28"/>
      <c r="M163" s="130" t="s">
        <v>19</v>
      </c>
      <c r="N163" s="131" t="s">
        <v>45</v>
      </c>
      <c r="P163" s="132">
        <f>O163*H163</f>
        <v>0</v>
      </c>
      <c r="Q163" s="132">
        <v>0</v>
      </c>
      <c r="R163" s="132">
        <f>Q163*H163</f>
        <v>0</v>
      </c>
      <c r="S163" s="132">
        <v>0</v>
      </c>
      <c r="T163" s="133">
        <f>S163*H163</f>
        <v>0</v>
      </c>
      <c r="AR163" s="134" t="s">
        <v>137</v>
      </c>
      <c r="AT163" s="134" t="s">
        <v>132</v>
      </c>
      <c r="AU163" s="134" t="s">
        <v>84</v>
      </c>
      <c r="AY163" s="13" t="s">
        <v>130</v>
      </c>
      <c r="BE163" s="135">
        <f>IF(N163="základní",J163,0)</f>
        <v>0</v>
      </c>
      <c r="BF163" s="135">
        <f>IF(N163="snížená",J163,0)</f>
        <v>0</v>
      </c>
      <c r="BG163" s="135">
        <f>IF(N163="zákl. přenesená",J163,0)</f>
        <v>0</v>
      </c>
      <c r="BH163" s="135">
        <f>IF(N163="sníž. přenesená",J163,0)</f>
        <v>0</v>
      </c>
      <c r="BI163" s="135">
        <f>IF(N163="nulová",J163,0)</f>
        <v>0</v>
      </c>
      <c r="BJ163" s="13" t="s">
        <v>82</v>
      </c>
      <c r="BK163" s="135">
        <f>ROUND(I163*H163,2)</f>
        <v>0</v>
      </c>
      <c r="BL163" s="13" t="s">
        <v>137</v>
      </c>
      <c r="BM163" s="134" t="s">
        <v>474</v>
      </c>
    </row>
    <row r="164" spans="2:65" s="1" customFormat="1" ht="11.25">
      <c r="B164" s="28"/>
      <c r="D164" s="136" t="s">
        <v>139</v>
      </c>
      <c r="F164" s="137" t="s">
        <v>475</v>
      </c>
      <c r="I164" s="138"/>
      <c r="L164" s="28"/>
      <c r="M164" s="139"/>
      <c r="T164" s="49"/>
      <c r="AT164" s="13" t="s">
        <v>139</v>
      </c>
      <c r="AU164" s="13" t="s">
        <v>84</v>
      </c>
    </row>
    <row r="165" spans="2:65" s="11" customFormat="1" ht="25.9" customHeight="1">
      <c r="B165" s="111"/>
      <c r="D165" s="112" t="s">
        <v>73</v>
      </c>
      <c r="E165" s="113" t="s">
        <v>308</v>
      </c>
      <c r="F165" s="113" t="s">
        <v>309</v>
      </c>
      <c r="I165" s="114"/>
      <c r="J165" s="115">
        <f>BK165</f>
        <v>0</v>
      </c>
      <c r="L165" s="111"/>
      <c r="M165" s="116"/>
      <c r="P165" s="117">
        <f>SUM(P166:P167)</f>
        <v>0</v>
      </c>
      <c r="R165" s="117">
        <f>SUM(R166:R167)</f>
        <v>0</v>
      </c>
      <c r="T165" s="118">
        <f>SUM(T166:T167)</f>
        <v>0</v>
      </c>
      <c r="AR165" s="112" t="s">
        <v>137</v>
      </c>
      <c r="AT165" s="119" t="s">
        <v>73</v>
      </c>
      <c r="AU165" s="119" t="s">
        <v>74</v>
      </c>
      <c r="AY165" s="112" t="s">
        <v>130</v>
      </c>
      <c r="BK165" s="120">
        <f>SUM(BK166:BK167)</f>
        <v>0</v>
      </c>
    </row>
    <row r="166" spans="2:65" s="1" customFormat="1" ht="24.2" customHeight="1">
      <c r="B166" s="28"/>
      <c r="C166" s="123" t="s">
        <v>476</v>
      </c>
      <c r="D166" s="123" t="s">
        <v>132</v>
      </c>
      <c r="E166" s="124" t="s">
        <v>477</v>
      </c>
      <c r="F166" s="125" t="s">
        <v>478</v>
      </c>
      <c r="G166" s="126" t="s">
        <v>303</v>
      </c>
      <c r="H166" s="127">
        <v>128</v>
      </c>
      <c r="I166" s="128"/>
      <c r="J166" s="129">
        <f>ROUND(I166*H166,2)</f>
        <v>0</v>
      </c>
      <c r="K166" s="125" t="s">
        <v>313</v>
      </c>
      <c r="L166" s="28"/>
      <c r="M166" s="130" t="s">
        <v>19</v>
      </c>
      <c r="N166" s="131" t="s">
        <v>45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314</v>
      </c>
      <c r="AT166" s="134" t="s">
        <v>132</v>
      </c>
      <c r="AU166" s="134" t="s">
        <v>82</v>
      </c>
      <c r="AY166" s="13" t="s">
        <v>130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82</v>
      </c>
      <c r="BK166" s="135">
        <f>ROUND(I166*H166,2)</f>
        <v>0</v>
      </c>
      <c r="BL166" s="13" t="s">
        <v>314</v>
      </c>
      <c r="BM166" s="134" t="s">
        <v>479</v>
      </c>
    </row>
    <row r="167" spans="2:65" s="1" customFormat="1" ht="11.25">
      <c r="B167" s="28"/>
      <c r="D167" s="136" t="s">
        <v>139</v>
      </c>
      <c r="F167" s="137" t="s">
        <v>480</v>
      </c>
      <c r="I167" s="138"/>
      <c r="L167" s="28"/>
      <c r="M167" s="150"/>
      <c r="N167" s="151"/>
      <c r="O167" s="151"/>
      <c r="P167" s="151"/>
      <c r="Q167" s="151"/>
      <c r="R167" s="151"/>
      <c r="S167" s="151"/>
      <c r="T167" s="152"/>
      <c r="AT167" s="13" t="s">
        <v>139</v>
      </c>
      <c r="AU167" s="13" t="s">
        <v>82</v>
      </c>
    </row>
    <row r="168" spans="2:65" s="1" customFormat="1" ht="6.95" customHeight="1">
      <c r="B168" s="37"/>
      <c r="C168" s="38"/>
      <c r="D168" s="38"/>
      <c r="E168" s="38"/>
      <c r="F168" s="38"/>
      <c r="G168" s="38"/>
      <c r="H168" s="38"/>
      <c r="I168" s="38"/>
      <c r="J168" s="38"/>
      <c r="K168" s="38"/>
      <c r="L168" s="28"/>
    </row>
  </sheetData>
  <sheetProtection algorithmName="SHA-512" hashValue="ZngKd2d5lmm0PTSgSIgNVeeC/G9JcaDDWhNSffegLu8G8x1etd94J0JFC0/6fVjR+L603IT1ofE8xWNyDksM9g==" saltValue="PDLSKMOOf8Xfble4aOsMber15O8jbbW8m+UEs3jVPYopdQOn0lQgFZViawRFDv4hfx1CGbQ473316bhDfhqA4A==" spinCount="100000" sheet="1" objects="1" scenarios="1" formatColumns="0" formatRows="0" autoFilter="0"/>
  <autoFilter ref="C93:K167" xr:uid="{00000000-0009-0000-0000-000003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 xr:uid="{00000000-0004-0000-0300-000000000000}"/>
    <hyperlink ref="F100" r:id="rId2" xr:uid="{00000000-0004-0000-0300-000001000000}"/>
    <hyperlink ref="F103" r:id="rId3" xr:uid="{00000000-0004-0000-0300-000002000000}"/>
    <hyperlink ref="F106" r:id="rId4" xr:uid="{00000000-0004-0000-0300-000003000000}"/>
    <hyperlink ref="F109" r:id="rId5" xr:uid="{00000000-0004-0000-0300-000004000000}"/>
    <hyperlink ref="F112" r:id="rId6" xr:uid="{00000000-0004-0000-0300-000005000000}"/>
    <hyperlink ref="F115" r:id="rId7" xr:uid="{00000000-0004-0000-0300-000006000000}"/>
    <hyperlink ref="F117" r:id="rId8" xr:uid="{00000000-0004-0000-0300-000007000000}"/>
    <hyperlink ref="F119" r:id="rId9" xr:uid="{00000000-0004-0000-0300-000008000000}"/>
    <hyperlink ref="F122" r:id="rId10" xr:uid="{00000000-0004-0000-0300-000009000000}"/>
    <hyperlink ref="F125" r:id="rId11" xr:uid="{00000000-0004-0000-0300-00000A000000}"/>
    <hyperlink ref="F128" r:id="rId12" xr:uid="{00000000-0004-0000-0300-00000B000000}"/>
    <hyperlink ref="F130" r:id="rId13" xr:uid="{00000000-0004-0000-0300-00000C000000}"/>
    <hyperlink ref="F133" r:id="rId14" xr:uid="{00000000-0004-0000-0300-00000D000000}"/>
    <hyperlink ref="F136" r:id="rId15" xr:uid="{00000000-0004-0000-0300-00000E000000}"/>
    <hyperlink ref="F140" r:id="rId16" xr:uid="{00000000-0004-0000-0300-00000F000000}"/>
    <hyperlink ref="F146" r:id="rId17" xr:uid="{00000000-0004-0000-0300-000010000000}"/>
    <hyperlink ref="F150" r:id="rId18" xr:uid="{00000000-0004-0000-0300-000011000000}"/>
    <hyperlink ref="F153" r:id="rId19" xr:uid="{00000000-0004-0000-0300-000012000000}"/>
    <hyperlink ref="F157" r:id="rId20" xr:uid="{00000000-0004-0000-0300-000013000000}"/>
    <hyperlink ref="F159" r:id="rId21" xr:uid="{00000000-0004-0000-0300-000014000000}"/>
    <hyperlink ref="F161" r:id="rId22" xr:uid="{00000000-0004-0000-0300-000015000000}"/>
    <hyperlink ref="F164" r:id="rId23" xr:uid="{00000000-0004-0000-0300-000016000000}"/>
    <hyperlink ref="F167" r:id="rId24" xr:uid="{00000000-0004-0000-03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3" t="s">
        <v>93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103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1" t="str">
        <f>'Rekapitulace stavby'!K6</f>
        <v>SK Modřany-  hrací plocha</v>
      </c>
      <c r="F7" s="192"/>
      <c r="G7" s="192"/>
      <c r="H7" s="192"/>
      <c r="L7" s="16"/>
    </row>
    <row r="8" spans="2:46" s="1" customFormat="1" ht="12" customHeight="1">
      <c r="B8" s="28"/>
      <c r="D8" s="23" t="s">
        <v>104</v>
      </c>
      <c r="L8" s="28"/>
    </row>
    <row r="9" spans="2:46" s="1" customFormat="1" ht="16.5" customHeight="1">
      <c r="B9" s="28"/>
      <c r="E9" s="154" t="s">
        <v>481</v>
      </c>
      <c r="F9" s="193"/>
      <c r="G9" s="193"/>
      <c r="H9" s="193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21. 7. 2025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customHeight="1">
      <c r="B15" s="28"/>
      <c r="E15" s="21" t="s">
        <v>28</v>
      </c>
      <c r="I15" s="23" t="s">
        <v>29</v>
      </c>
      <c r="J15" s="21" t="s">
        <v>19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4" t="str">
        <f>'Rekapitulace stavby'!E14</f>
        <v>Vyplň údaj</v>
      </c>
      <c r="F18" s="175"/>
      <c r="G18" s="175"/>
      <c r="H18" s="175"/>
      <c r="I18" s="23" t="s">
        <v>29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26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29</v>
      </c>
      <c r="J21" s="21" t="s">
        <v>19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71.25" customHeight="1">
      <c r="B27" s="82"/>
      <c r="E27" s="180" t="s">
        <v>106</v>
      </c>
      <c r="F27" s="180"/>
      <c r="G27" s="180"/>
      <c r="H27" s="180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40</v>
      </c>
      <c r="J30" s="59">
        <f>ROUND(J81,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48" t="s">
        <v>44</v>
      </c>
      <c r="E33" s="23" t="s">
        <v>45</v>
      </c>
      <c r="F33" s="84">
        <f>ROUND((SUM(BE81:BE86)),  2)</f>
        <v>0</v>
      </c>
      <c r="I33" s="85">
        <v>0.21</v>
      </c>
      <c r="J33" s="84">
        <f>ROUND(((SUM(BE81:BE86))*I33),  2)</f>
        <v>0</v>
      </c>
      <c r="L33" s="28"/>
    </row>
    <row r="34" spans="2:12" s="1" customFormat="1" ht="14.45" customHeight="1">
      <c r="B34" s="28"/>
      <c r="E34" s="23" t="s">
        <v>46</v>
      </c>
      <c r="F34" s="84">
        <f>ROUND((SUM(BF81:BF86)),  2)</f>
        <v>0</v>
      </c>
      <c r="I34" s="85">
        <v>0.12</v>
      </c>
      <c r="J34" s="84">
        <f>ROUND(((SUM(BF81:BF86))*I34),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4">
        <f>ROUND((SUM(BG81:BG86)),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4">
        <f>ROUND((SUM(BH81:BH86)),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4">
        <f>ROUND((SUM(BI81:BI86)),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50</v>
      </c>
      <c r="E39" s="50"/>
      <c r="F39" s="50"/>
      <c r="G39" s="88" t="s">
        <v>51</v>
      </c>
      <c r="H39" s="89" t="s">
        <v>52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hidden="1" customHeight="1">
      <c r="B45" s="28"/>
      <c r="C45" s="17" t="s">
        <v>107</v>
      </c>
      <c r="L45" s="28"/>
    </row>
    <row r="46" spans="2:12" s="1" customFormat="1" ht="6.95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16.5" hidden="1" customHeight="1">
      <c r="B48" s="28"/>
      <c r="E48" s="191" t="str">
        <f>E7</f>
        <v>SK Modřany-  hrací plocha</v>
      </c>
      <c r="F48" s="192"/>
      <c r="G48" s="192"/>
      <c r="H48" s="192"/>
      <c r="L48" s="28"/>
    </row>
    <row r="49" spans="2:47" s="1" customFormat="1" ht="12" hidden="1" customHeight="1">
      <c r="B49" s="28"/>
      <c r="C49" s="23" t="s">
        <v>104</v>
      </c>
      <c r="L49" s="28"/>
    </row>
    <row r="50" spans="2:47" s="1" customFormat="1" ht="16.5" hidden="1" customHeight="1">
      <c r="B50" s="28"/>
      <c r="E50" s="154" t="str">
        <f>E9</f>
        <v>2025-109-1-04 - Ostatní- dovybavení</v>
      </c>
      <c r="F50" s="193"/>
      <c r="G50" s="193"/>
      <c r="H50" s="193"/>
      <c r="L50" s="28"/>
    </row>
    <row r="51" spans="2:47" s="1" customFormat="1" ht="6.95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>Komořanská - 47, Praha 4 - Modřany</v>
      </c>
      <c r="I52" s="23" t="s">
        <v>23</v>
      </c>
      <c r="J52" s="45" t="str">
        <f>IF(J12="","",J12)</f>
        <v>21. 7. 2025</v>
      </c>
      <c r="L52" s="28"/>
    </row>
    <row r="53" spans="2:47" s="1" customFormat="1" ht="6.95" hidden="1" customHeight="1">
      <c r="B53" s="28"/>
      <c r="L53" s="28"/>
    </row>
    <row r="54" spans="2:47" s="1" customFormat="1" ht="40.15" hidden="1" customHeight="1">
      <c r="B54" s="28"/>
      <c r="C54" s="23" t="s">
        <v>25</v>
      </c>
      <c r="F54" s="21" t="str">
        <f>E15</f>
        <v>Sportovní klub Modřany,Komořanská 47, Praha 4</v>
      </c>
      <c r="I54" s="23" t="s">
        <v>32</v>
      </c>
      <c r="J54" s="26" t="str">
        <f>E21</f>
        <v>ASLB spol.s.r.o.Fikarova 2157/1, Praha 4</v>
      </c>
      <c r="L54" s="28"/>
    </row>
    <row r="55" spans="2:47" s="1" customFormat="1" ht="15.2" hidden="1" customHeight="1">
      <c r="B55" s="28"/>
      <c r="C55" s="23" t="s">
        <v>30</v>
      </c>
      <c r="F55" s="21" t="str">
        <f>IF(E18="","",E18)</f>
        <v>Vyplň údaj</v>
      </c>
      <c r="I55" s="23" t="s">
        <v>36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108</v>
      </c>
      <c r="D57" s="86"/>
      <c r="E57" s="86"/>
      <c r="F57" s="86"/>
      <c r="G57" s="86"/>
      <c r="H57" s="86"/>
      <c r="I57" s="86"/>
      <c r="J57" s="93" t="s">
        <v>109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9" hidden="1" customHeight="1">
      <c r="B59" s="28"/>
      <c r="C59" s="94" t="s">
        <v>72</v>
      </c>
      <c r="J59" s="59">
        <f>J81</f>
        <v>0</v>
      </c>
      <c r="L59" s="28"/>
      <c r="AU59" s="13" t="s">
        <v>110</v>
      </c>
    </row>
    <row r="60" spans="2:47" s="8" customFormat="1" ht="24.95" hidden="1" customHeight="1">
      <c r="B60" s="95"/>
      <c r="D60" s="96" t="s">
        <v>230</v>
      </c>
      <c r="E60" s="97"/>
      <c r="F60" s="97"/>
      <c r="G60" s="97"/>
      <c r="H60" s="97"/>
      <c r="I60" s="97"/>
      <c r="J60" s="98">
        <f>J82</f>
        <v>0</v>
      </c>
      <c r="L60" s="95"/>
    </row>
    <row r="61" spans="2:47" s="9" customFormat="1" ht="19.899999999999999" hidden="1" customHeight="1">
      <c r="B61" s="99"/>
      <c r="D61" s="100" t="s">
        <v>482</v>
      </c>
      <c r="E61" s="101"/>
      <c r="F61" s="101"/>
      <c r="G61" s="101"/>
      <c r="H61" s="101"/>
      <c r="I61" s="101"/>
      <c r="J61" s="102">
        <f>J83</f>
        <v>0</v>
      </c>
      <c r="L61" s="99"/>
    </row>
    <row r="62" spans="2:47" s="1" customFormat="1" ht="21.75" hidden="1" customHeight="1">
      <c r="B62" s="28"/>
      <c r="L62" s="28"/>
    </row>
    <row r="63" spans="2:47" s="1" customFormat="1" ht="6.95" hidden="1" customHeight="1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28"/>
    </row>
    <row r="64" spans="2:47" ht="11.25" hidden="1"/>
    <row r="65" spans="2:20" ht="11.25" hidden="1"/>
    <row r="66" spans="2:20" ht="11.25" hidden="1"/>
    <row r="67" spans="2:20" s="1" customFormat="1" ht="6.95" customHeight="1"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28"/>
    </row>
    <row r="68" spans="2:20" s="1" customFormat="1" ht="24.95" customHeight="1">
      <c r="B68" s="28"/>
      <c r="C68" s="17" t="s">
        <v>115</v>
      </c>
      <c r="L68" s="28"/>
    </row>
    <row r="69" spans="2:20" s="1" customFormat="1" ht="6.95" customHeight="1">
      <c r="B69" s="28"/>
      <c r="L69" s="28"/>
    </row>
    <row r="70" spans="2:20" s="1" customFormat="1" ht="12" customHeight="1">
      <c r="B70" s="28"/>
      <c r="C70" s="23" t="s">
        <v>16</v>
      </c>
      <c r="L70" s="28"/>
    </row>
    <row r="71" spans="2:20" s="1" customFormat="1" ht="16.5" customHeight="1">
      <c r="B71" s="28"/>
      <c r="E71" s="191" t="str">
        <f>E7</f>
        <v>SK Modřany-  hrací plocha</v>
      </c>
      <c r="F71" s="192"/>
      <c r="G71" s="192"/>
      <c r="H71" s="192"/>
      <c r="L71" s="28"/>
    </row>
    <row r="72" spans="2:20" s="1" customFormat="1" ht="12" customHeight="1">
      <c r="B72" s="28"/>
      <c r="C72" s="23" t="s">
        <v>104</v>
      </c>
      <c r="L72" s="28"/>
    </row>
    <row r="73" spans="2:20" s="1" customFormat="1" ht="16.5" customHeight="1">
      <c r="B73" s="28"/>
      <c r="E73" s="154" t="str">
        <f>E9</f>
        <v>2025-109-1-04 - Ostatní- dovybavení</v>
      </c>
      <c r="F73" s="193"/>
      <c r="G73" s="193"/>
      <c r="H73" s="193"/>
      <c r="L73" s="28"/>
    </row>
    <row r="74" spans="2:20" s="1" customFormat="1" ht="6.95" customHeight="1">
      <c r="B74" s="28"/>
      <c r="L74" s="28"/>
    </row>
    <row r="75" spans="2:20" s="1" customFormat="1" ht="12" customHeight="1">
      <c r="B75" s="28"/>
      <c r="C75" s="23" t="s">
        <v>21</v>
      </c>
      <c r="F75" s="21" t="str">
        <f>F12</f>
        <v>Komořanská - 47, Praha 4 - Modřany</v>
      </c>
      <c r="I75" s="23" t="s">
        <v>23</v>
      </c>
      <c r="J75" s="45" t="str">
        <f>IF(J12="","",J12)</f>
        <v>21. 7. 2025</v>
      </c>
      <c r="L75" s="28"/>
    </row>
    <row r="76" spans="2:20" s="1" customFormat="1" ht="6.95" customHeight="1">
      <c r="B76" s="28"/>
      <c r="L76" s="28"/>
    </row>
    <row r="77" spans="2:20" s="1" customFormat="1" ht="40.15" customHeight="1">
      <c r="B77" s="28"/>
      <c r="C77" s="23" t="s">
        <v>25</v>
      </c>
      <c r="F77" s="21" t="str">
        <f>E15</f>
        <v>Sportovní klub Modřany,Komořanská 47, Praha 4</v>
      </c>
      <c r="I77" s="23" t="s">
        <v>32</v>
      </c>
      <c r="J77" s="26" t="str">
        <f>E21</f>
        <v>ASLB spol.s.r.o.Fikarova 2157/1, Praha 4</v>
      </c>
      <c r="L77" s="28"/>
    </row>
    <row r="78" spans="2:20" s="1" customFormat="1" ht="15.2" customHeight="1">
      <c r="B78" s="28"/>
      <c r="C78" s="23" t="s">
        <v>30</v>
      </c>
      <c r="F78" s="21" t="str">
        <f>IF(E18="","",E18)</f>
        <v>Vyplň údaj</v>
      </c>
      <c r="I78" s="23" t="s">
        <v>36</v>
      </c>
      <c r="J78" s="26" t="str">
        <f>E24</f>
        <v xml:space="preserve"> </v>
      </c>
      <c r="L78" s="28"/>
    </row>
    <row r="79" spans="2:20" s="1" customFormat="1" ht="10.35" customHeight="1">
      <c r="B79" s="28"/>
      <c r="L79" s="28"/>
    </row>
    <row r="80" spans="2:20" s="10" customFormat="1" ht="29.25" customHeight="1">
      <c r="B80" s="103"/>
      <c r="C80" s="104" t="s">
        <v>116</v>
      </c>
      <c r="D80" s="105" t="s">
        <v>59</v>
      </c>
      <c r="E80" s="105" t="s">
        <v>55</v>
      </c>
      <c r="F80" s="105" t="s">
        <v>56</v>
      </c>
      <c r="G80" s="105" t="s">
        <v>117</v>
      </c>
      <c r="H80" s="105" t="s">
        <v>118</v>
      </c>
      <c r="I80" s="105" t="s">
        <v>119</v>
      </c>
      <c r="J80" s="105" t="s">
        <v>109</v>
      </c>
      <c r="K80" s="106" t="s">
        <v>120</v>
      </c>
      <c r="L80" s="103"/>
      <c r="M80" s="52" t="s">
        <v>19</v>
      </c>
      <c r="N80" s="53" t="s">
        <v>44</v>
      </c>
      <c r="O80" s="53" t="s">
        <v>121</v>
      </c>
      <c r="P80" s="53" t="s">
        <v>122</v>
      </c>
      <c r="Q80" s="53" t="s">
        <v>123</v>
      </c>
      <c r="R80" s="53" t="s">
        <v>124</v>
      </c>
      <c r="S80" s="53" t="s">
        <v>125</v>
      </c>
      <c r="T80" s="54" t="s">
        <v>126</v>
      </c>
    </row>
    <row r="81" spans="2:65" s="1" customFormat="1" ht="22.9" customHeight="1">
      <c r="B81" s="28"/>
      <c r="C81" s="57" t="s">
        <v>127</v>
      </c>
      <c r="J81" s="107">
        <f>BK81</f>
        <v>0</v>
      </c>
      <c r="L81" s="28"/>
      <c r="M81" s="55"/>
      <c r="N81" s="46"/>
      <c r="O81" s="46"/>
      <c r="P81" s="108">
        <f>P82</f>
        <v>0</v>
      </c>
      <c r="Q81" s="46"/>
      <c r="R81" s="108">
        <f>R82</f>
        <v>0</v>
      </c>
      <c r="S81" s="46"/>
      <c r="T81" s="109">
        <f>T82</f>
        <v>0</v>
      </c>
      <c r="AT81" s="13" t="s">
        <v>73</v>
      </c>
      <c r="AU81" s="13" t="s">
        <v>110</v>
      </c>
      <c r="BK81" s="110">
        <f>BK82</f>
        <v>0</v>
      </c>
    </row>
    <row r="82" spans="2:65" s="11" customFormat="1" ht="25.9" customHeight="1">
      <c r="B82" s="111"/>
      <c r="D82" s="112" t="s">
        <v>73</v>
      </c>
      <c r="E82" s="113" t="s">
        <v>238</v>
      </c>
      <c r="F82" s="113" t="s">
        <v>239</v>
      </c>
      <c r="I82" s="114"/>
      <c r="J82" s="115">
        <f>BK82</f>
        <v>0</v>
      </c>
      <c r="L82" s="111"/>
      <c r="M82" s="116"/>
      <c r="P82" s="117">
        <f>P83</f>
        <v>0</v>
      </c>
      <c r="R82" s="117">
        <f>R83</f>
        <v>0</v>
      </c>
      <c r="T82" s="118">
        <f>T83</f>
        <v>0</v>
      </c>
      <c r="AR82" s="112" t="s">
        <v>84</v>
      </c>
      <c r="AT82" s="119" t="s">
        <v>73</v>
      </c>
      <c r="AU82" s="119" t="s">
        <v>74</v>
      </c>
      <c r="AY82" s="112" t="s">
        <v>130</v>
      </c>
      <c r="BK82" s="120">
        <f>BK83</f>
        <v>0</v>
      </c>
    </row>
    <row r="83" spans="2:65" s="11" customFormat="1" ht="22.9" customHeight="1">
      <c r="B83" s="111"/>
      <c r="D83" s="112" t="s">
        <v>73</v>
      </c>
      <c r="E83" s="121" t="s">
        <v>483</v>
      </c>
      <c r="F83" s="121" t="s">
        <v>484</v>
      </c>
      <c r="I83" s="114"/>
      <c r="J83" s="122">
        <f>BK83</f>
        <v>0</v>
      </c>
      <c r="L83" s="111"/>
      <c r="M83" s="116"/>
      <c r="P83" s="117">
        <f>SUM(P84:P86)</f>
        <v>0</v>
      </c>
      <c r="R83" s="117">
        <f>SUM(R84:R86)</f>
        <v>0</v>
      </c>
      <c r="T83" s="118">
        <f>SUM(T84:T86)</f>
        <v>0</v>
      </c>
      <c r="AR83" s="112" t="s">
        <v>84</v>
      </c>
      <c r="AT83" s="119" t="s">
        <v>73</v>
      </c>
      <c r="AU83" s="119" t="s">
        <v>82</v>
      </c>
      <c r="AY83" s="112" t="s">
        <v>130</v>
      </c>
      <c r="BK83" s="120">
        <f>SUM(BK84:BK86)</f>
        <v>0</v>
      </c>
    </row>
    <row r="84" spans="2:65" s="1" customFormat="1" ht="24.2" customHeight="1">
      <c r="B84" s="28"/>
      <c r="C84" s="123" t="s">
        <v>82</v>
      </c>
      <c r="D84" s="123" t="s">
        <v>132</v>
      </c>
      <c r="E84" s="124" t="s">
        <v>485</v>
      </c>
      <c r="F84" s="125" t="s">
        <v>486</v>
      </c>
      <c r="G84" s="126" t="s">
        <v>487</v>
      </c>
      <c r="H84" s="127">
        <v>2</v>
      </c>
      <c r="I84" s="128"/>
      <c r="J84" s="129">
        <f>ROUND(I84*H84,2)</f>
        <v>0</v>
      </c>
      <c r="K84" s="125" t="s">
        <v>19</v>
      </c>
      <c r="L84" s="28"/>
      <c r="M84" s="130" t="s">
        <v>19</v>
      </c>
      <c r="N84" s="131" t="s">
        <v>45</v>
      </c>
      <c r="P84" s="132">
        <f>O84*H84</f>
        <v>0</v>
      </c>
      <c r="Q84" s="132">
        <v>0</v>
      </c>
      <c r="R84" s="132">
        <f>Q84*H84</f>
        <v>0</v>
      </c>
      <c r="S84" s="132">
        <v>0</v>
      </c>
      <c r="T84" s="133">
        <f>S84*H84</f>
        <v>0</v>
      </c>
      <c r="AR84" s="134" t="s">
        <v>212</v>
      </c>
      <c r="AT84" s="134" t="s">
        <v>132</v>
      </c>
      <c r="AU84" s="134" t="s">
        <v>84</v>
      </c>
      <c r="AY84" s="13" t="s">
        <v>130</v>
      </c>
      <c r="BE84" s="135">
        <f>IF(N84="základní",J84,0)</f>
        <v>0</v>
      </c>
      <c r="BF84" s="135">
        <f>IF(N84="snížená",J84,0)</f>
        <v>0</v>
      </c>
      <c r="BG84" s="135">
        <f>IF(N84="zákl. přenesená",J84,0)</f>
        <v>0</v>
      </c>
      <c r="BH84" s="135">
        <f>IF(N84="sníž. přenesená",J84,0)</f>
        <v>0</v>
      </c>
      <c r="BI84" s="135">
        <f>IF(N84="nulová",J84,0)</f>
        <v>0</v>
      </c>
      <c r="BJ84" s="13" t="s">
        <v>82</v>
      </c>
      <c r="BK84" s="135">
        <f>ROUND(I84*H84,2)</f>
        <v>0</v>
      </c>
      <c r="BL84" s="13" t="s">
        <v>212</v>
      </c>
      <c r="BM84" s="134" t="s">
        <v>488</v>
      </c>
    </row>
    <row r="85" spans="2:65" s="1" customFormat="1" ht="24.2" customHeight="1">
      <c r="B85" s="28"/>
      <c r="C85" s="123" t="s">
        <v>84</v>
      </c>
      <c r="D85" s="123" t="s">
        <v>132</v>
      </c>
      <c r="E85" s="124" t="s">
        <v>489</v>
      </c>
      <c r="F85" s="125" t="s">
        <v>490</v>
      </c>
      <c r="G85" s="126" t="s">
        <v>491</v>
      </c>
      <c r="H85" s="153"/>
      <c r="I85" s="128"/>
      <c r="J85" s="129">
        <f>ROUND(I85*H85,2)</f>
        <v>0</v>
      </c>
      <c r="K85" s="125" t="s">
        <v>313</v>
      </c>
      <c r="L85" s="28"/>
      <c r="M85" s="130" t="s">
        <v>19</v>
      </c>
      <c r="N85" s="131" t="s">
        <v>45</v>
      </c>
      <c r="P85" s="132">
        <f>O85*H85</f>
        <v>0</v>
      </c>
      <c r="Q85" s="132">
        <v>0</v>
      </c>
      <c r="R85" s="132">
        <f>Q85*H85</f>
        <v>0</v>
      </c>
      <c r="S85" s="132">
        <v>0</v>
      </c>
      <c r="T85" s="133">
        <f>S85*H85</f>
        <v>0</v>
      </c>
      <c r="AR85" s="134" t="s">
        <v>212</v>
      </c>
      <c r="AT85" s="134" t="s">
        <v>132</v>
      </c>
      <c r="AU85" s="134" t="s">
        <v>84</v>
      </c>
      <c r="AY85" s="13" t="s">
        <v>130</v>
      </c>
      <c r="BE85" s="135">
        <f>IF(N85="základní",J85,0)</f>
        <v>0</v>
      </c>
      <c r="BF85" s="135">
        <f>IF(N85="snížená",J85,0)</f>
        <v>0</v>
      </c>
      <c r="BG85" s="135">
        <f>IF(N85="zákl. přenesená",J85,0)</f>
        <v>0</v>
      </c>
      <c r="BH85" s="135">
        <f>IF(N85="sníž. přenesená",J85,0)</f>
        <v>0</v>
      </c>
      <c r="BI85" s="135">
        <f>IF(N85="nulová",J85,0)</f>
        <v>0</v>
      </c>
      <c r="BJ85" s="13" t="s">
        <v>82</v>
      </c>
      <c r="BK85" s="135">
        <f>ROUND(I85*H85,2)</f>
        <v>0</v>
      </c>
      <c r="BL85" s="13" t="s">
        <v>212</v>
      </c>
      <c r="BM85" s="134" t="s">
        <v>492</v>
      </c>
    </row>
    <row r="86" spans="2:65" s="1" customFormat="1" ht="11.25">
      <c r="B86" s="28"/>
      <c r="D86" s="136" t="s">
        <v>139</v>
      </c>
      <c r="F86" s="137" t="s">
        <v>493</v>
      </c>
      <c r="I86" s="138"/>
      <c r="L86" s="28"/>
      <c r="M86" s="150"/>
      <c r="N86" s="151"/>
      <c r="O86" s="151"/>
      <c r="P86" s="151"/>
      <c r="Q86" s="151"/>
      <c r="R86" s="151"/>
      <c r="S86" s="151"/>
      <c r="T86" s="152"/>
      <c r="AT86" s="13" t="s">
        <v>139</v>
      </c>
      <c r="AU86" s="13" t="s">
        <v>84</v>
      </c>
    </row>
    <row r="87" spans="2:65" s="1" customFormat="1" ht="6.9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28"/>
    </row>
  </sheetData>
  <sheetProtection algorithmName="SHA-512" hashValue="cZF59/sQdt4GwONHVftCSF+5FNaOVzKxpexjyiNbSS9TQLfNlzhyqsnbKPLAuqZvGksoe1CXZWB3PHw4aJ92zg==" saltValue="dyZf+JP0Tkl8Axi8RAd++1llBvxzOUUXkgSkL0xD5zfr5mHjqnS2pc81raYkQAH11GD0xW/CU8614wNgaytpDA==" spinCount="100000" sheet="1" objects="1" scenarios="1" formatColumns="0" formatRows="0" autoFilter="0"/>
  <autoFilter ref="C80:K86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4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3" t="s">
        <v>96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103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1" t="str">
        <f>'Rekapitulace stavby'!K6</f>
        <v>SK Modřany-  hrací plocha</v>
      </c>
      <c r="F7" s="192"/>
      <c r="G7" s="192"/>
      <c r="H7" s="192"/>
      <c r="L7" s="16"/>
    </row>
    <row r="8" spans="2:46" s="1" customFormat="1" ht="12" customHeight="1">
      <c r="B8" s="28"/>
      <c r="D8" s="23" t="s">
        <v>104</v>
      </c>
      <c r="L8" s="28"/>
    </row>
    <row r="9" spans="2:46" s="1" customFormat="1" ht="16.5" customHeight="1">
      <c r="B9" s="28"/>
      <c r="E9" s="154" t="s">
        <v>494</v>
      </c>
      <c r="F9" s="193"/>
      <c r="G9" s="193"/>
      <c r="H9" s="193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21. 7. 2025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customHeight="1">
      <c r="B15" s="28"/>
      <c r="E15" s="21" t="s">
        <v>28</v>
      </c>
      <c r="I15" s="23" t="s">
        <v>29</v>
      </c>
      <c r="J15" s="21" t="s">
        <v>19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4" t="str">
        <f>'Rekapitulace stavby'!E14</f>
        <v>Vyplň údaj</v>
      </c>
      <c r="F18" s="175"/>
      <c r="G18" s="175"/>
      <c r="H18" s="175"/>
      <c r="I18" s="23" t="s">
        <v>29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26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29</v>
      </c>
      <c r="J21" s="21" t="s">
        <v>19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71.25" customHeight="1">
      <c r="B27" s="82"/>
      <c r="E27" s="180" t="s">
        <v>106</v>
      </c>
      <c r="F27" s="180"/>
      <c r="G27" s="180"/>
      <c r="H27" s="180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40</v>
      </c>
      <c r="J30" s="59">
        <f>ROUND(J86,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48" t="s">
        <v>44</v>
      </c>
      <c r="E33" s="23" t="s">
        <v>45</v>
      </c>
      <c r="F33" s="84">
        <f>ROUND((SUM(BE86:BE128)),  2)</f>
        <v>0</v>
      </c>
      <c r="I33" s="85">
        <v>0.21</v>
      </c>
      <c r="J33" s="84">
        <f>ROUND(((SUM(BE86:BE128))*I33),  2)</f>
        <v>0</v>
      </c>
      <c r="L33" s="28"/>
    </row>
    <row r="34" spans="2:12" s="1" customFormat="1" ht="14.45" customHeight="1">
      <c r="B34" s="28"/>
      <c r="E34" s="23" t="s">
        <v>46</v>
      </c>
      <c r="F34" s="84">
        <f>ROUND((SUM(BF86:BF128)),  2)</f>
        <v>0</v>
      </c>
      <c r="I34" s="85">
        <v>0.12</v>
      </c>
      <c r="J34" s="84">
        <f>ROUND(((SUM(BF86:BF128))*I34),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4">
        <f>ROUND((SUM(BG86:BG128)),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4">
        <f>ROUND((SUM(BH86:BH128)),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4">
        <f>ROUND((SUM(BI86:BI128)),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50</v>
      </c>
      <c r="E39" s="50"/>
      <c r="F39" s="50"/>
      <c r="G39" s="88" t="s">
        <v>51</v>
      </c>
      <c r="H39" s="89" t="s">
        <v>52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hidden="1" customHeight="1">
      <c r="B45" s="28"/>
      <c r="C45" s="17" t="s">
        <v>107</v>
      </c>
      <c r="L45" s="28"/>
    </row>
    <row r="46" spans="2:12" s="1" customFormat="1" ht="6.95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16.5" hidden="1" customHeight="1">
      <c r="B48" s="28"/>
      <c r="E48" s="191" t="str">
        <f>E7</f>
        <v>SK Modřany-  hrací plocha</v>
      </c>
      <c r="F48" s="192"/>
      <c r="G48" s="192"/>
      <c r="H48" s="192"/>
      <c r="L48" s="28"/>
    </row>
    <row r="49" spans="2:47" s="1" customFormat="1" ht="12" hidden="1" customHeight="1">
      <c r="B49" s="28"/>
      <c r="C49" s="23" t="s">
        <v>104</v>
      </c>
      <c r="L49" s="28"/>
    </row>
    <row r="50" spans="2:47" s="1" customFormat="1" ht="16.5" hidden="1" customHeight="1">
      <c r="B50" s="28"/>
      <c r="E50" s="154" t="str">
        <f>E9</f>
        <v xml:space="preserve">2025-109-1-05 - Oplocení </v>
      </c>
      <c r="F50" s="193"/>
      <c r="G50" s="193"/>
      <c r="H50" s="193"/>
      <c r="L50" s="28"/>
    </row>
    <row r="51" spans="2:47" s="1" customFormat="1" ht="6.95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>Komořanská - 47, Praha 4 - Modřany</v>
      </c>
      <c r="I52" s="23" t="s">
        <v>23</v>
      </c>
      <c r="J52" s="45" t="str">
        <f>IF(J12="","",J12)</f>
        <v>21. 7. 2025</v>
      </c>
      <c r="L52" s="28"/>
    </row>
    <row r="53" spans="2:47" s="1" customFormat="1" ht="6.95" hidden="1" customHeight="1">
      <c r="B53" s="28"/>
      <c r="L53" s="28"/>
    </row>
    <row r="54" spans="2:47" s="1" customFormat="1" ht="40.15" hidden="1" customHeight="1">
      <c r="B54" s="28"/>
      <c r="C54" s="23" t="s">
        <v>25</v>
      </c>
      <c r="F54" s="21" t="str">
        <f>E15</f>
        <v>Sportovní klub Modřany,Komořanská 47, Praha 4</v>
      </c>
      <c r="I54" s="23" t="s">
        <v>32</v>
      </c>
      <c r="J54" s="26" t="str">
        <f>E21</f>
        <v>ASLB spol.s.r.o.Fikarova 2157/1, Praha 4</v>
      </c>
      <c r="L54" s="28"/>
    </row>
    <row r="55" spans="2:47" s="1" customFormat="1" ht="15.2" hidden="1" customHeight="1">
      <c r="B55" s="28"/>
      <c r="C55" s="23" t="s">
        <v>30</v>
      </c>
      <c r="F55" s="21" t="str">
        <f>IF(E18="","",E18)</f>
        <v>Vyplň údaj</v>
      </c>
      <c r="I55" s="23" t="s">
        <v>36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108</v>
      </c>
      <c r="D57" s="86"/>
      <c r="E57" s="86"/>
      <c r="F57" s="86"/>
      <c r="G57" s="86"/>
      <c r="H57" s="86"/>
      <c r="I57" s="86"/>
      <c r="J57" s="93" t="s">
        <v>109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9" hidden="1" customHeight="1">
      <c r="B59" s="28"/>
      <c r="C59" s="94" t="s">
        <v>72</v>
      </c>
      <c r="J59" s="59">
        <f>J86</f>
        <v>0</v>
      </c>
      <c r="L59" s="28"/>
      <c r="AU59" s="13" t="s">
        <v>110</v>
      </c>
    </row>
    <row r="60" spans="2:47" s="8" customFormat="1" ht="24.95" hidden="1" customHeight="1">
      <c r="B60" s="95"/>
      <c r="D60" s="96" t="s">
        <v>323</v>
      </c>
      <c r="E60" s="97"/>
      <c r="F60" s="97"/>
      <c r="G60" s="97"/>
      <c r="H60" s="97"/>
      <c r="I60" s="97"/>
      <c r="J60" s="98">
        <f>J87</f>
        <v>0</v>
      </c>
      <c r="L60" s="95"/>
    </row>
    <row r="61" spans="2:47" s="9" customFormat="1" ht="19.899999999999999" hidden="1" customHeight="1">
      <c r="B61" s="99"/>
      <c r="D61" s="100" t="s">
        <v>112</v>
      </c>
      <c r="E61" s="101"/>
      <c r="F61" s="101"/>
      <c r="G61" s="101"/>
      <c r="H61" s="101"/>
      <c r="I61" s="101"/>
      <c r="J61" s="102">
        <f>J88</f>
        <v>0</v>
      </c>
      <c r="L61" s="99"/>
    </row>
    <row r="62" spans="2:47" s="9" customFormat="1" ht="14.85" hidden="1" customHeight="1">
      <c r="B62" s="99"/>
      <c r="D62" s="100" t="s">
        <v>495</v>
      </c>
      <c r="E62" s="101"/>
      <c r="F62" s="101"/>
      <c r="G62" s="101"/>
      <c r="H62" s="101"/>
      <c r="I62" s="101"/>
      <c r="J62" s="102">
        <f>J109</f>
        <v>0</v>
      </c>
      <c r="L62" s="99"/>
    </row>
    <row r="63" spans="2:47" s="9" customFormat="1" ht="14.85" hidden="1" customHeight="1">
      <c r="B63" s="99"/>
      <c r="D63" s="100" t="s">
        <v>496</v>
      </c>
      <c r="E63" s="101"/>
      <c r="F63" s="101"/>
      <c r="G63" s="101"/>
      <c r="H63" s="101"/>
      <c r="I63" s="101"/>
      <c r="J63" s="102">
        <f>J116</f>
        <v>0</v>
      </c>
      <c r="L63" s="99"/>
    </row>
    <row r="64" spans="2:47" s="9" customFormat="1" ht="14.85" hidden="1" customHeight="1">
      <c r="B64" s="99"/>
      <c r="D64" s="100" t="s">
        <v>497</v>
      </c>
      <c r="E64" s="101"/>
      <c r="F64" s="101"/>
      <c r="G64" s="101"/>
      <c r="H64" s="101"/>
      <c r="I64" s="101"/>
      <c r="J64" s="102">
        <f>J119</f>
        <v>0</v>
      </c>
      <c r="L64" s="99"/>
    </row>
    <row r="65" spans="2:12" s="8" customFormat="1" ht="24.95" hidden="1" customHeight="1">
      <c r="B65" s="95"/>
      <c r="D65" s="96" t="s">
        <v>230</v>
      </c>
      <c r="E65" s="97"/>
      <c r="F65" s="97"/>
      <c r="G65" s="97"/>
      <c r="H65" s="97"/>
      <c r="I65" s="97"/>
      <c r="J65" s="98">
        <f>J122</f>
        <v>0</v>
      </c>
      <c r="L65" s="95"/>
    </row>
    <row r="66" spans="2:12" s="9" customFormat="1" ht="19.899999999999999" hidden="1" customHeight="1">
      <c r="B66" s="99"/>
      <c r="D66" s="100" t="s">
        <v>482</v>
      </c>
      <c r="E66" s="101"/>
      <c r="F66" s="101"/>
      <c r="G66" s="101"/>
      <c r="H66" s="101"/>
      <c r="I66" s="101"/>
      <c r="J66" s="102">
        <f>J123</f>
        <v>0</v>
      </c>
      <c r="L66" s="99"/>
    </row>
    <row r="67" spans="2:12" s="1" customFormat="1" ht="21.75" hidden="1" customHeight="1">
      <c r="B67" s="28"/>
      <c r="L67" s="28"/>
    </row>
    <row r="68" spans="2:12" s="1" customFormat="1" ht="6.95" hidden="1" customHeight="1"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28"/>
    </row>
    <row r="69" spans="2:12" ht="11.25" hidden="1"/>
    <row r="70" spans="2:12" ht="11.25" hidden="1"/>
    <row r="71" spans="2:12" ht="11.25" hidden="1"/>
    <row r="72" spans="2:12" s="1" customFormat="1" ht="6.95" customHeight="1"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28"/>
    </row>
    <row r="73" spans="2:12" s="1" customFormat="1" ht="24.95" customHeight="1">
      <c r="B73" s="28"/>
      <c r="C73" s="17" t="s">
        <v>115</v>
      </c>
      <c r="L73" s="28"/>
    </row>
    <row r="74" spans="2:12" s="1" customFormat="1" ht="6.95" customHeight="1">
      <c r="B74" s="28"/>
      <c r="L74" s="28"/>
    </row>
    <row r="75" spans="2:12" s="1" customFormat="1" ht="12" customHeight="1">
      <c r="B75" s="28"/>
      <c r="C75" s="23" t="s">
        <v>16</v>
      </c>
      <c r="L75" s="28"/>
    </row>
    <row r="76" spans="2:12" s="1" customFormat="1" ht="16.5" customHeight="1">
      <c r="B76" s="28"/>
      <c r="E76" s="191" t="str">
        <f>E7</f>
        <v>SK Modřany-  hrací plocha</v>
      </c>
      <c r="F76" s="192"/>
      <c r="G76" s="192"/>
      <c r="H76" s="192"/>
      <c r="L76" s="28"/>
    </row>
    <row r="77" spans="2:12" s="1" customFormat="1" ht="12" customHeight="1">
      <c r="B77" s="28"/>
      <c r="C77" s="23" t="s">
        <v>104</v>
      </c>
      <c r="L77" s="28"/>
    </row>
    <row r="78" spans="2:12" s="1" customFormat="1" ht="16.5" customHeight="1">
      <c r="B78" s="28"/>
      <c r="E78" s="154" t="str">
        <f>E9</f>
        <v xml:space="preserve">2025-109-1-05 - Oplocení </v>
      </c>
      <c r="F78" s="193"/>
      <c r="G78" s="193"/>
      <c r="H78" s="193"/>
      <c r="L78" s="28"/>
    </row>
    <row r="79" spans="2:12" s="1" customFormat="1" ht="6.95" customHeight="1">
      <c r="B79" s="28"/>
      <c r="L79" s="28"/>
    </row>
    <row r="80" spans="2:12" s="1" customFormat="1" ht="12" customHeight="1">
      <c r="B80" s="28"/>
      <c r="C80" s="23" t="s">
        <v>21</v>
      </c>
      <c r="F80" s="21" t="str">
        <f>F12</f>
        <v>Komořanská - 47, Praha 4 - Modřany</v>
      </c>
      <c r="I80" s="23" t="s">
        <v>23</v>
      </c>
      <c r="J80" s="45" t="str">
        <f>IF(J12="","",J12)</f>
        <v>21. 7. 2025</v>
      </c>
      <c r="L80" s="28"/>
    </row>
    <row r="81" spans="2:65" s="1" customFormat="1" ht="6.95" customHeight="1">
      <c r="B81" s="28"/>
      <c r="L81" s="28"/>
    </row>
    <row r="82" spans="2:65" s="1" customFormat="1" ht="40.15" customHeight="1">
      <c r="B82" s="28"/>
      <c r="C82" s="23" t="s">
        <v>25</v>
      </c>
      <c r="F82" s="21" t="str">
        <f>E15</f>
        <v>Sportovní klub Modřany,Komořanská 47, Praha 4</v>
      </c>
      <c r="I82" s="23" t="s">
        <v>32</v>
      </c>
      <c r="J82" s="26" t="str">
        <f>E21</f>
        <v>ASLB spol.s.r.o.Fikarova 2157/1, Praha 4</v>
      </c>
      <c r="L82" s="28"/>
    </row>
    <row r="83" spans="2:65" s="1" customFormat="1" ht="15.2" customHeight="1">
      <c r="B83" s="28"/>
      <c r="C83" s="23" t="s">
        <v>30</v>
      </c>
      <c r="F83" s="21" t="str">
        <f>IF(E18="","",E18)</f>
        <v>Vyplň údaj</v>
      </c>
      <c r="I83" s="23" t="s">
        <v>36</v>
      </c>
      <c r="J83" s="26" t="str">
        <f>E24</f>
        <v xml:space="preserve"> </v>
      </c>
      <c r="L83" s="28"/>
    </row>
    <row r="84" spans="2:65" s="1" customFormat="1" ht="10.35" customHeight="1">
      <c r="B84" s="28"/>
      <c r="L84" s="28"/>
    </row>
    <row r="85" spans="2:65" s="10" customFormat="1" ht="29.25" customHeight="1">
      <c r="B85" s="103"/>
      <c r="C85" s="104" t="s">
        <v>116</v>
      </c>
      <c r="D85" s="105" t="s">
        <v>59</v>
      </c>
      <c r="E85" s="105" t="s">
        <v>55</v>
      </c>
      <c r="F85" s="105" t="s">
        <v>56</v>
      </c>
      <c r="G85" s="105" t="s">
        <v>117</v>
      </c>
      <c r="H85" s="105" t="s">
        <v>118</v>
      </c>
      <c r="I85" s="105" t="s">
        <v>119</v>
      </c>
      <c r="J85" s="105" t="s">
        <v>109</v>
      </c>
      <c r="K85" s="106" t="s">
        <v>120</v>
      </c>
      <c r="L85" s="103"/>
      <c r="M85" s="52" t="s">
        <v>19</v>
      </c>
      <c r="N85" s="53" t="s">
        <v>44</v>
      </c>
      <c r="O85" s="53" t="s">
        <v>121</v>
      </c>
      <c r="P85" s="53" t="s">
        <v>122</v>
      </c>
      <c r="Q85" s="53" t="s">
        <v>123</v>
      </c>
      <c r="R85" s="53" t="s">
        <v>124</v>
      </c>
      <c r="S85" s="53" t="s">
        <v>125</v>
      </c>
      <c r="T85" s="54" t="s">
        <v>126</v>
      </c>
    </row>
    <row r="86" spans="2:65" s="1" customFormat="1" ht="22.9" customHeight="1">
      <c r="B86" s="28"/>
      <c r="C86" s="57" t="s">
        <v>127</v>
      </c>
      <c r="J86" s="107">
        <f>BK86</f>
        <v>0</v>
      </c>
      <c r="L86" s="28"/>
      <c r="M86" s="55"/>
      <c r="N86" s="46"/>
      <c r="O86" s="46"/>
      <c r="P86" s="108">
        <f>P87+P122</f>
        <v>0</v>
      </c>
      <c r="Q86" s="46"/>
      <c r="R86" s="108">
        <f>R87+R122</f>
        <v>47.516600790400012</v>
      </c>
      <c r="S86" s="46"/>
      <c r="T86" s="109">
        <f>T87+T122</f>
        <v>0</v>
      </c>
      <c r="AT86" s="13" t="s">
        <v>73</v>
      </c>
      <c r="AU86" s="13" t="s">
        <v>110</v>
      </c>
      <c r="BK86" s="110">
        <f>BK87+BK122</f>
        <v>0</v>
      </c>
    </row>
    <row r="87" spans="2:65" s="11" customFormat="1" ht="25.9" customHeight="1">
      <c r="B87" s="111"/>
      <c r="D87" s="112" t="s">
        <v>73</v>
      </c>
      <c r="E87" s="113" t="s">
        <v>128</v>
      </c>
      <c r="F87" s="113" t="s">
        <v>336</v>
      </c>
      <c r="I87" s="114"/>
      <c r="J87" s="115">
        <f>BK87</f>
        <v>0</v>
      </c>
      <c r="L87" s="111"/>
      <c r="M87" s="116"/>
      <c r="P87" s="117">
        <f>P88</f>
        <v>0</v>
      </c>
      <c r="R87" s="117">
        <f>R88</f>
        <v>47.488950790400011</v>
      </c>
      <c r="T87" s="118">
        <f>T88</f>
        <v>0</v>
      </c>
      <c r="AR87" s="112" t="s">
        <v>82</v>
      </c>
      <c r="AT87" s="119" t="s">
        <v>73</v>
      </c>
      <c r="AU87" s="119" t="s">
        <v>74</v>
      </c>
      <c r="AY87" s="112" t="s">
        <v>130</v>
      </c>
      <c r="BK87" s="120">
        <f>BK88</f>
        <v>0</v>
      </c>
    </row>
    <row r="88" spans="2:65" s="11" customFormat="1" ht="22.9" customHeight="1">
      <c r="B88" s="111"/>
      <c r="D88" s="112" t="s">
        <v>73</v>
      </c>
      <c r="E88" s="121" t="s">
        <v>82</v>
      </c>
      <c r="F88" s="121" t="s">
        <v>131</v>
      </c>
      <c r="I88" s="114"/>
      <c r="J88" s="122">
        <f>BK88</f>
        <v>0</v>
      </c>
      <c r="L88" s="111"/>
      <c r="M88" s="116"/>
      <c r="P88" s="117">
        <f>P89+SUM(P90:P109)+P116+P119</f>
        <v>0</v>
      </c>
      <c r="R88" s="117">
        <f>R89+SUM(R90:R109)+R116+R119</f>
        <v>47.488950790400011</v>
      </c>
      <c r="T88" s="118">
        <f>T89+SUM(T90:T109)+T116+T119</f>
        <v>0</v>
      </c>
      <c r="AR88" s="112" t="s">
        <v>82</v>
      </c>
      <c r="AT88" s="119" t="s">
        <v>73</v>
      </c>
      <c r="AU88" s="119" t="s">
        <v>82</v>
      </c>
      <c r="AY88" s="112" t="s">
        <v>130</v>
      </c>
      <c r="BK88" s="120">
        <f>BK89+SUM(BK90:BK109)+BK116+BK119</f>
        <v>0</v>
      </c>
    </row>
    <row r="89" spans="2:65" s="1" customFormat="1" ht="16.5" customHeight="1">
      <c r="B89" s="28"/>
      <c r="C89" s="123" t="s">
        <v>82</v>
      </c>
      <c r="D89" s="123" t="s">
        <v>132</v>
      </c>
      <c r="E89" s="124" t="s">
        <v>498</v>
      </c>
      <c r="F89" s="125" t="s">
        <v>499</v>
      </c>
      <c r="G89" s="126" t="s">
        <v>135</v>
      </c>
      <c r="H89" s="127">
        <v>64</v>
      </c>
      <c r="I89" s="128"/>
      <c r="J89" s="129">
        <f>ROUND(I89*H89,2)</f>
        <v>0</v>
      </c>
      <c r="K89" s="125" t="s">
        <v>136</v>
      </c>
      <c r="L89" s="28"/>
      <c r="M89" s="130" t="s">
        <v>19</v>
      </c>
      <c r="N89" s="131" t="s">
        <v>45</v>
      </c>
      <c r="P89" s="132">
        <f>O89*H89</f>
        <v>0</v>
      </c>
      <c r="Q89" s="132">
        <v>0</v>
      </c>
      <c r="R89" s="132">
        <f>Q89*H89</f>
        <v>0</v>
      </c>
      <c r="S89" s="132">
        <v>0</v>
      </c>
      <c r="T89" s="133">
        <f>S89*H89</f>
        <v>0</v>
      </c>
      <c r="AR89" s="134" t="s">
        <v>137</v>
      </c>
      <c r="AT89" s="134" t="s">
        <v>132</v>
      </c>
      <c r="AU89" s="134" t="s">
        <v>84</v>
      </c>
      <c r="AY89" s="13" t="s">
        <v>130</v>
      </c>
      <c r="BE89" s="135">
        <f>IF(N89="základní",J89,0)</f>
        <v>0</v>
      </c>
      <c r="BF89" s="135">
        <f>IF(N89="snížená",J89,0)</f>
        <v>0</v>
      </c>
      <c r="BG89" s="135">
        <f>IF(N89="zákl. přenesená",J89,0)</f>
        <v>0</v>
      </c>
      <c r="BH89" s="135">
        <f>IF(N89="sníž. přenesená",J89,0)</f>
        <v>0</v>
      </c>
      <c r="BI89" s="135">
        <f>IF(N89="nulová",J89,0)</f>
        <v>0</v>
      </c>
      <c r="BJ89" s="13" t="s">
        <v>82</v>
      </c>
      <c r="BK89" s="135">
        <f>ROUND(I89*H89,2)</f>
        <v>0</v>
      </c>
      <c r="BL89" s="13" t="s">
        <v>137</v>
      </c>
      <c r="BM89" s="134" t="s">
        <v>500</v>
      </c>
    </row>
    <row r="90" spans="2:65" s="1" customFormat="1" ht="11.25">
      <c r="B90" s="28"/>
      <c r="D90" s="136" t="s">
        <v>139</v>
      </c>
      <c r="F90" s="137" t="s">
        <v>501</v>
      </c>
      <c r="I90" s="138"/>
      <c r="L90" s="28"/>
      <c r="M90" s="139"/>
      <c r="T90" s="49"/>
      <c r="AT90" s="13" t="s">
        <v>139</v>
      </c>
      <c r="AU90" s="13" t="s">
        <v>84</v>
      </c>
    </row>
    <row r="91" spans="2:65" s="1" customFormat="1" ht="16.5" customHeight="1">
      <c r="B91" s="28"/>
      <c r="C91" s="123" t="s">
        <v>84</v>
      </c>
      <c r="D91" s="123" t="s">
        <v>132</v>
      </c>
      <c r="E91" s="124" t="s">
        <v>502</v>
      </c>
      <c r="F91" s="125" t="s">
        <v>503</v>
      </c>
      <c r="G91" s="126" t="s">
        <v>135</v>
      </c>
      <c r="H91" s="127">
        <v>64</v>
      </c>
      <c r="I91" s="128"/>
      <c r="J91" s="129">
        <f>ROUND(I91*H91,2)</f>
        <v>0</v>
      </c>
      <c r="K91" s="125" t="s">
        <v>136</v>
      </c>
      <c r="L91" s="28"/>
      <c r="M91" s="130" t="s">
        <v>19</v>
      </c>
      <c r="N91" s="131" t="s">
        <v>45</v>
      </c>
      <c r="P91" s="132">
        <f>O91*H91</f>
        <v>0</v>
      </c>
      <c r="Q91" s="132">
        <v>0</v>
      </c>
      <c r="R91" s="132">
        <f>Q91*H91</f>
        <v>0</v>
      </c>
      <c r="S91" s="132">
        <v>0</v>
      </c>
      <c r="T91" s="133">
        <f>S91*H91</f>
        <v>0</v>
      </c>
      <c r="AR91" s="134" t="s">
        <v>137</v>
      </c>
      <c r="AT91" s="134" t="s">
        <v>132</v>
      </c>
      <c r="AU91" s="134" t="s">
        <v>84</v>
      </c>
      <c r="AY91" s="13" t="s">
        <v>130</v>
      </c>
      <c r="BE91" s="135">
        <f>IF(N91="základní",J91,0)</f>
        <v>0</v>
      </c>
      <c r="BF91" s="135">
        <f>IF(N91="snížená",J91,0)</f>
        <v>0</v>
      </c>
      <c r="BG91" s="135">
        <f>IF(N91="zákl. přenesená",J91,0)</f>
        <v>0</v>
      </c>
      <c r="BH91" s="135">
        <f>IF(N91="sníž. přenesená",J91,0)</f>
        <v>0</v>
      </c>
      <c r="BI91" s="135">
        <f>IF(N91="nulová",J91,0)</f>
        <v>0</v>
      </c>
      <c r="BJ91" s="13" t="s">
        <v>82</v>
      </c>
      <c r="BK91" s="135">
        <f>ROUND(I91*H91,2)</f>
        <v>0</v>
      </c>
      <c r="BL91" s="13" t="s">
        <v>137</v>
      </c>
      <c r="BM91" s="134" t="s">
        <v>504</v>
      </c>
    </row>
    <row r="92" spans="2:65" s="1" customFormat="1" ht="11.25">
      <c r="B92" s="28"/>
      <c r="D92" s="136" t="s">
        <v>139</v>
      </c>
      <c r="F92" s="137" t="s">
        <v>505</v>
      </c>
      <c r="I92" s="138"/>
      <c r="L92" s="28"/>
      <c r="M92" s="139"/>
      <c r="T92" s="49"/>
      <c r="AT92" s="13" t="s">
        <v>139</v>
      </c>
      <c r="AU92" s="13" t="s">
        <v>84</v>
      </c>
    </row>
    <row r="93" spans="2:65" s="1" customFormat="1" ht="24.2" customHeight="1">
      <c r="B93" s="28"/>
      <c r="C93" s="123" t="s">
        <v>147</v>
      </c>
      <c r="D93" s="123" t="s">
        <v>132</v>
      </c>
      <c r="E93" s="124" t="s">
        <v>506</v>
      </c>
      <c r="F93" s="125" t="s">
        <v>507</v>
      </c>
      <c r="G93" s="126" t="s">
        <v>150</v>
      </c>
      <c r="H93" s="127">
        <v>12.8</v>
      </c>
      <c r="I93" s="128"/>
      <c r="J93" s="129">
        <f>ROUND(I93*H93,2)</f>
        <v>0</v>
      </c>
      <c r="K93" s="125" t="s">
        <v>136</v>
      </c>
      <c r="L93" s="28"/>
      <c r="M93" s="130" t="s">
        <v>19</v>
      </c>
      <c r="N93" s="131" t="s">
        <v>45</v>
      </c>
      <c r="P93" s="132">
        <f>O93*H93</f>
        <v>0</v>
      </c>
      <c r="Q93" s="132">
        <v>0</v>
      </c>
      <c r="R93" s="132">
        <f>Q93*H93</f>
        <v>0</v>
      </c>
      <c r="S93" s="132">
        <v>0</v>
      </c>
      <c r="T93" s="133">
        <f>S93*H93</f>
        <v>0</v>
      </c>
      <c r="AR93" s="134" t="s">
        <v>137</v>
      </c>
      <c r="AT93" s="134" t="s">
        <v>132</v>
      </c>
      <c r="AU93" s="134" t="s">
        <v>84</v>
      </c>
      <c r="AY93" s="13" t="s">
        <v>130</v>
      </c>
      <c r="BE93" s="135">
        <f>IF(N93="základní",J93,0)</f>
        <v>0</v>
      </c>
      <c r="BF93" s="135">
        <f>IF(N93="snížená",J93,0)</f>
        <v>0</v>
      </c>
      <c r="BG93" s="135">
        <f>IF(N93="zákl. přenesená",J93,0)</f>
        <v>0</v>
      </c>
      <c r="BH93" s="135">
        <f>IF(N93="sníž. přenesená",J93,0)</f>
        <v>0</v>
      </c>
      <c r="BI93" s="135">
        <f>IF(N93="nulová",J93,0)</f>
        <v>0</v>
      </c>
      <c r="BJ93" s="13" t="s">
        <v>82</v>
      </c>
      <c r="BK93" s="135">
        <f>ROUND(I93*H93,2)</f>
        <v>0</v>
      </c>
      <c r="BL93" s="13" t="s">
        <v>137</v>
      </c>
      <c r="BM93" s="134" t="s">
        <v>508</v>
      </c>
    </row>
    <row r="94" spans="2:65" s="1" customFormat="1" ht="11.25">
      <c r="B94" s="28"/>
      <c r="D94" s="136" t="s">
        <v>139</v>
      </c>
      <c r="F94" s="137" t="s">
        <v>509</v>
      </c>
      <c r="I94" s="138"/>
      <c r="L94" s="28"/>
      <c r="M94" s="139"/>
      <c r="T94" s="49"/>
      <c r="AT94" s="13" t="s">
        <v>139</v>
      </c>
      <c r="AU94" s="13" t="s">
        <v>84</v>
      </c>
    </row>
    <row r="95" spans="2:65" s="1" customFormat="1" ht="37.9" customHeight="1">
      <c r="B95" s="28"/>
      <c r="C95" s="123" t="s">
        <v>137</v>
      </c>
      <c r="D95" s="123" t="s">
        <v>132</v>
      </c>
      <c r="E95" s="124" t="s">
        <v>510</v>
      </c>
      <c r="F95" s="125" t="s">
        <v>511</v>
      </c>
      <c r="G95" s="126" t="s">
        <v>150</v>
      </c>
      <c r="H95" s="127">
        <v>12.8</v>
      </c>
      <c r="I95" s="128"/>
      <c r="J95" s="129">
        <f>ROUND(I95*H95,2)</f>
        <v>0</v>
      </c>
      <c r="K95" s="125" t="s">
        <v>136</v>
      </c>
      <c r="L95" s="28"/>
      <c r="M95" s="130" t="s">
        <v>19</v>
      </c>
      <c r="N95" s="131" t="s">
        <v>45</v>
      </c>
      <c r="P95" s="132">
        <f>O95*H95</f>
        <v>0</v>
      </c>
      <c r="Q95" s="132">
        <v>0</v>
      </c>
      <c r="R95" s="132">
        <f>Q95*H95</f>
        <v>0</v>
      </c>
      <c r="S95" s="132">
        <v>0</v>
      </c>
      <c r="T95" s="133">
        <f>S95*H95</f>
        <v>0</v>
      </c>
      <c r="AR95" s="134" t="s">
        <v>137</v>
      </c>
      <c r="AT95" s="134" t="s">
        <v>132</v>
      </c>
      <c r="AU95" s="134" t="s">
        <v>84</v>
      </c>
      <c r="AY95" s="13" t="s">
        <v>130</v>
      </c>
      <c r="BE95" s="135">
        <f>IF(N95="základní",J95,0)</f>
        <v>0</v>
      </c>
      <c r="BF95" s="135">
        <f>IF(N95="snížená",J95,0)</f>
        <v>0</v>
      </c>
      <c r="BG95" s="135">
        <f>IF(N95="zákl. přenesená",J95,0)</f>
        <v>0</v>
      </c>
      <c r="BH95" s="135">
        <f>IF(N95="sníž. přenesená",J95,0)</f>
        <v>0</v>
      </c>
      <c r="BI95" s="135">
        <f>IF(N95="nulová",J95,0)</f>
        <v>0</v>
      </c>
      <c r="BJ95" s="13" t="s">
        <v>82</v>
      </c>
      <c r="BK95" s="135">
        <f>ROUND(I95*H95,2)</f>
        <v>0</v>
      </c>
      <c r="BL95" s="13" t="s">
        <v>137</v>
      </c>
      <c r="BM95" s="134" t="s">
        <v>512</v>
      </c>
    </row>
    <row r="96" spans="2:65" s="1" customFormat="1" ht="11.25">
      <c r="B96" s="28"/>
      <c r="D96" s="136" t="s">
        <v>139</v>
      </c>
      <c r="F96" s="137" t="s">
        <v>513</v>
      </c>
      <c r="I96" s="138"/>
      <c r="L96" s="28"/>
      <c r="M96" s="139"/>
      <c r="T96" s="49"/>
      <c r="AT96" s="13" t="s">
        <v>139</v>
      </c>
      <c r="AU96" s="13" t="s">
        <v>84</v>
      </c>
    </row>
    <row r="97" spans="2:65" s="1" customFormat="1" ht="37.9" customHeight="1">
      <c r="B97" s="28"/>
      <c r="C97" s="123" t="s">
        <v>157</v>
      </c>
      <c r="D97" s="123" t="s">
        <v>132</v>
      </c>
      <c r="E97" s="124" t="s">
        <v>158</v>
      </c>
      <c r="F97" s="125" t="s">
        <v>159</v>
      </c>
      <c r="G97" s="126" t="s">
        <v>150</v>
      </c>
      <c r="H97" s="127">
        <v>12.8</v>
      </c>
      <c r="I97" s="128"/>
      <c r="J97" s="129">
        <f>ROUND(I97*H97,2)</f>
        <v>0</v>
      </c>
      <c r="K97" s="125" t="s">
        <v>136</v>
      </c>
      <c r="L97" s="28"/>
      <c r="M97" s="130" t="s">
        <v>19</v>
      </c>
      <c r="N97" s="131" t="s">
        <v>45</v>
      </c>
      <c r="P97" s="132">
        <f>O97*H97</f>
        <v>0</v>
      </c>
      <c r="Q97" s="132">
        <v>0</v>
      </c>
      <c r="R97" s="132">
        <f>Q97*H97</f>
        <v>0</v>
      </c>
      <c r="S97" s="132">
        <v>0</v>
      </c>
      <c r="T97" s="133">
        <f>S97*H97</f>
        <v>0</v>
      </c>
      <c r="AR97" s="134" t="s">
        <v>137</v>
      </c>
      <c r="AT97" s="134" t="s">
        <v>132</v>
      </c>
      <c r="AU97" s="134" t="s">
        <v>84</v>
      </c>
      <c r="AY97" s="13" t="s">
        <v>130</v>
      </c>
      <c r="BE97" s="135">
        <f>IF(N97="základní",J97,0)</f>
        <v>0</v>
      </c>
      <c r="BF97" s="135">
        <f>IF(N97="snížená",J97,0)</f>
        <v>0</v>
      </c>
      <c r="BG97" s="135">
        <f>IF(N97="zákl. přenesená",J97,0)</f>
        <v>0</v>
      </c>
      <c r="BH97" s="135">
        <f>IF(N97="sníž. přenesená",J97,0)</f>
        <v>0</v>
      </c>
      <c r="BI97" s="135">
        <f>IF(N97="nulová",J97,0)</f>
        <v>0</v>
      </c>
      <c r="BJ97" s="13" t="s">
        <v>82</v>
      </c>
      <c r="BK97" s="135">
        <f>ROUND(I97*H97,2)</f>
        <v>0</v>
      </c>
      <c r="BL97" s="13" t="s">
        <v>137</v>
      </c>
      <c r="BM97" s="134" t="s">
        <v>514</v>
      </c>
    </row>
    <row r="98" spans="2:65" s="1" customFormat="1" ht="11.25">
      <c r="B98" s="28"/>
      <c r="D98" s="136" t="s">
        <v>139</v>
      </c>
      <c r="F98" s="137" t="s">
        <v>161</v>
      </c>
      <c r="I98" s="138"/>
      <c r="L98" s="28"/>
      <c r="M98" s="139"/>
      <c r="T98" s="49"/>
      <c r="AT98" s="13" t="s">
        <v>139</v>
      </c>
      <c r="AU98" s="13" t="s">
        <v>84</v>
      </c>
    </row>
    <row r="99" spans="2:65" s="1" customFormat="1" ht="37.9" customHeight="1">
      <c r="B99" s="28"/>
      <c r="C99" s="123" t="s">
        <v>162</v>
      </c>
      <c r="D99" s="123" t="s">
        <v>132</v>
      </c>
      <c r="E99" s="124" t="s">
        <v>515</v>
      </c>
      <c r="F99" s="125" t="s">
        <v>516</v>
      </c>
      <c r="G99" s="126" t="s">
        <v>150</v>
      </c>
      <c r="H99" s="127">
        <v>12.8</v>
      </c>
      <c r="I99" s="128"/>
      <c r="J99" s="129">
        <f>ROUND(I99*H99,2)</f>
        <v>0</v>
      </c>
      <c r="K99" s="125" t="s">
        <v>136</v>
      </c>
      <c r="L99" s="28"/>
      <c r="M99" s="130" t="s">
        <v>19</v>
      </c>
      <c r="N99" s="131" t="s">
        <v>45</v>
      </c>
      <c r="P99" s="132">
        <f>O99*H99</f>
        <v>0</v>
      </c>
      <c r="Q99" s="132">
        <v>0</v>
      </c>
      <c r="R99" s="132">
        <f>Q99*H99</f>
        <v>0</v>
      </c>
      <c r="S99" s="132">
        <v>0</v>
      </c>
      <c r="T99" s="133">
        <f>S99*H99</f>
        <v>0</v>
      </c>
      <c r="AR99" s="134" t="s">
        <v>137</v>
      </c>
      <c r="AT99" s="134" t="s">
        <v>132</v>
      </c>
      <c r="AU99" s="134" t="s">
        <v>84</v>
      </c>
      <c r="AY99" s="13" t="s">
        <v>130</v>
      </c>
      <c r="BE99" s="135">
        <f>IF(N99="základní",J99,0)</f>
        <v>0</v>
      </c>
      <c r="BF99" s="135">
        <f>IF(N99="snížená",J99,0)</f>
        <v>0</v>
      </c>
      <c r="BG99" s="135">
        <f>IF(N99="zákl. přenesená",J99,0)</f>
        <v>0</v>
      </c>
      <c r="BH99" s="135">
        <f>IF(N99="sníž. přenesená",J99,0)</f>
        <v>0</v>
      </c>
      <c r="BI99" s="135">
        <f>IF(N99="nulová",J99,0)</f>
        <v>0</v>
      </c>
      <c r="BJ99" s="13" t="s">
        <v>82</v>
      </c>
      <c r="BK99" s="135">
        <f>ROUND(I99*H99,2)</f>
        <v>0</v>
      </c>
      <c r="BL99" s="13" t="s">
        <v>137</v>
      </c>
      <c r="BM99" s="134" t="s">
        <v>517</v>
      </c>
    </row>
    <row r="100" spans="2:65" s="1" customFormat="1" ht="11.25">
      <c r="B100" s="28"/>
      <c r="D100" s="136" t="s">
        <v>139</v>
      </c>
      <c r="F100" s="137" t="s">
        <v>518</v>
      </c>
      <c r="I100" s="138"/>
      <c r="L100" s="28"/>
      <c r="M100" s="139"/>
      <c r="T100" s="49"/>
      <c r="AT100" s="13" t="s">
        <v>139</v>
      </c>
      <c r="AU100" s="13" t="s">
        <v>84</v>
      </c>
    </row>
    <row r="101" spans="2:65" s="1" customFormat="1" ht="24.2" customHeight="1">
      <c r="B101" s="28"/>
      <c r="C101" s="123" t="s">
        <v>167</v>
      </c>
      <c r="D101" s="123" t="s">
        <v>132</v>
      </c>
      <c r="E101" s="124" t="s">
        <v>364</v>
      </c>
      <c r="F101" s="125" t="s">
        <v>519</v>
      </c>
      <c r="G101" s="126" t="s">
        <v>150</v>
      </c>
      <c r="H101" s="127">
        <v>12.8</v>
      </c>
      <c r="I101" s="128"/>
      <c r="J101" s="129">
        <f>ROUND(I101*H101,2)</f>
        <v>0</v>
      </c>
      <c r="K101" s="125" t="s">
        <v>136</v>
      </c>
      <c r="L101" s="28"/>
      <c r="M101" s="130" t="s">
        <v>19</v>
      </c>
      <c r="N101" s="131" t="s">
        <v>45</v>
      </c>
      <c r="P101" s="132">
        <f>O101*H101</f>
        <v>0</v>
      </c>
      <c r="Q101" s="132">
        <v>0</v>
      </c>
      <c r="R101" s="132">
        <f>Q101*H101</f>
        <v>0</v>
      </c>
      <c r="S101" s="132">
        <v>0</v>
      </c>
      <c r="T101" s="133">
        <f>S101*H101</f>
        <v>0</v>
      </c>
      <c r="AR101" s="134" t="s">
        <v>137</v>
      </c>
      <c r="AT101" s="134" t="s">
        <v>132</v>
      </c>
      <c r="AU101" s="134" t="s">
        <v>84</v>
      </c>
      <c r="AY101" s="13" t="s">
        <v>130</v>
      </c>
      <c r="BE101" s="135">
        <f>IF(N101="základní",J101,0)</f>
        <v>0</v>
      </c>
      <c r="BF101" s="135">
        <f>IF(N101="snížená",J101,0)</f>
        <v>0</v>
      </c>
      <c r="BG101" s="135">
        <f>IF(N101="zákl. přenesená",J101,0)</f>
        <v>0</v>
      </c>
      <c r="BH101" s="135">
        <f>IF(N101="sníž. přenesená",J101,0)</f>
        <v>0</v>
      </c>
      <c r="BI101" s="135">
        <f>IF(N101="nulová",J101,0)</f>
        <v>0</v>
      </c>
      <c r="BJ101" s="13" t="s">
        <v>82</v>
      </c>
      <c r="BK101" s="135">
        <f>ROUND(I101*H101,2)</f>
        <v>0</v>
      </c>
      <c r="BL101" s="13" t="s">
        <v>137</v>
      </c>
      <c r="BM101" s="134" t="s">
        <v>520</v>
      </c>
    </row>
    <row r="102" spans="2:65" s="1" customFormat="1" ht="11.25">
      <c r="B102" s="28"/>
      <c r="D102" s="136" t="s">
        <v>139</v>
      </c>
      <c r="F102" s="137" t="s">
        <v>521</v>
      </c>
      <c r="I102" s="138"/>
      <c r="L102" s="28"/>
      <c r="M102" s="139"/>
      <c r="T102" s="49"/>
      <c r="AT102" s="13" t="s">
        <v>139</v>
      </c>
      <c r="AU102" s="13" t="s">
        <v>84</v>
      </c>
    </row>
    <row r="103" spans="2:65" s="1" customFormat="1" ht="24.2" customHeight="1">
      <c r="B103" s="28"/>
      <c r="C103" s="123" t="s">
        <v>172</v>
      </c>
      <c r="D103" s="123" t="s">
        <v>132</v>
      </c>
      <c r="E103" s="124" t="s">
        <v>168</v>
      </c>
      <c r="F103" s="125" t="s">
        <v>169</v>
      </c>
      <c r="G103" s="126" t="s">
        <v>150</v>
      </c>
      <c r="H103" s="127">
        <v>12.8</v>
      </c>
      <c r="I103" s="128"/>
      <c r="J103" s="129">
        <f>ROUND(I103*H103,2)</f>
        <v>0</v>
      </c>
      <c r="K103" s="125" t="s">
        <v>136</v>
      </c>
      <c r="L103" s="28"/>
      <c r="M103" s="130" t="s">
        <v>19</v>
      </c>
      <c r="N103" s="131" t="s">
        <v>45</v>
      </c>
      <c r="P103" s="132">
        <f>O103*H103</f>
        <v>0</v>
      </c>
      <c r="Q103" s="132">
        <v>0</v>
      </c>
      <c r="R103" s="132">
        <f>Q103*H103</f>
        <v>0</v>
      </c>
      <c r="S103" s="132">
        <v>0</v>
      </c>
      <c r="T103" s="133">
        <f>S103*H103</f>
        <v>0</v>
      </c>
      <c r="AR103" s="134" t="s">
        <v>137</v>
      </c>
      <c r="AT103" s="134" t="s">
        <v>132</v>
      </c>
      <c r="AU103" s="134" t="s">
        <v>84</v>
      </c>
      <c r="AY103" s="13" t="s">
        <v>130</v>
      </c>
      <c r="BE103" s="135">
        <f>IF(N103="základní",J103,0)</f>
        <v>0</v>
      </c>
      <c r="BF103" s="135">
        <f>IF(N103="snížená",J103,0)</f>
        <v>0</v>
      </c>
      <c r="BG103" s="135">
        <f>IF(N103="zákl. přenesená",J103,0)</f>
        <v>0</v>
      </c>
      <c r="BH103" s="135">
        <f>IF(N103="sníž. přenesená",J103,0)</f>
        <v>0</v>
      </c>
      <c r="BI103" s="135">
        <f>IF(N103="nulová",J103,0)</f>
        <v>0</v>
      </c>
      <c r="BJ103" s="13" t="s">
        <v>82</v>
      </c>
      <c r="BK103" s="135">
        <f>ROUND(I103*H103,2)</f>
        <v>0</v>
      </c>
      <c r="BL103" s="13" t="s">
        <v>137</v>
      </c>
      <c r="BM103" s="134" t="s">
        <v>522</v>
      </c>
    </row>
    <row r="104" spans="2:65" s="1" customFormat="1" ht="11.25">
      <c r="B104" s="28"/>
      <c r="D104" s="136" t="s">
        <v>139</v>
      </c>
      <c r="F104" s="137" t="s">
        <v>171</v>
      </c>
      <c r="I104" s="138"/>
      <c r="L104" s="28"/>
      <c r="M104" s="139"/>
      <c r="T104" s="49"/>
      <c r="AT104" s="13" t="s">
        <v>139</v>
      </c>
      <c r="AU104" s="13" t="s">
        <v>84</v>
      </c>
    </row>
    <row r="105" spans="2:65" s="1" customFormat="1" ht="24.2" customHeight="1">
      <c r="B105" s="28"/>
      <c r="C105" s="123" t="s">
        <v>178</v>
      </c>
      <c r="D105" s="123" t="s">
        <v>132</v>
      </c>
      <c r="E105" s="124" t="s">
        <v>523</v>
      </c>
      <c r="F105" s="125" t="s">
        <v>524</v>
      </c>
      <c r="G105" s="126" t="s">
        <v>175</v>
      </c>
      <c r="H105" s="127">
        <v>20.48</v>
      </c>
      <c r="I105" s="128"/>
      <c r="J105" s="129">
        <f>ROUND(I105*H105,2)</f>
        <v>0</v>
      </c>
      <c r="K105" s="125" t="s">
        <v>136</v>
      </c>
      <c r="L105" s="28"/>
      <c r="M105" s="130" t="s">
        <v>19</v>
      </c>
      <c r="N105" s="131" t="s">
        <v>45</v>
      </c>
      <c r="P105" s="132">
        <f>O105*H105</f>
        <v>0</v>
      </c>
      <c r="Q105" s="132">
        <v>0</v>
      </c>
      <c r="R105" s="132">
        <f>Q105*H105</f>
        <v>0</v>
      </c>
      <c r="S105" s="132">
        <v>0</v>
      </c>
      <c r="T105" s="133">
        <f>S105*H105</f>
        <v>0</v>
      </c>
      <c r="AR105" s="134" t="s">
        <v>137</v>
      </c>
      <c r="AT105" s="134" t="s">
        <v>132</v>
      </c>
      <c r="AU105" s="134" t="s">
        <v>84</v>
      </c>
      <c r="AY105" s="13" t="s">
        <v>130</v>
      </c>
      <c r="BE105" s="135">
        <f>IF(N105="základní",J105,0)</f>
        <v>0</v>
      </c>
      <c r="BF105" s="135">
        <f>IF(N105="snížená",J105,0)</f>
        <v>0</v>
      </c>
      <c r="BG105" s="135">
        <f>IF(N105="zákl. přenesená",J105,0)</f>
        <v>0</v>
      </c>
      <c r="BH105" s="135">
        <f>IF(N105="sníž. přenesená",J105,0)</f>
        <v>0</v>
      </c>
      <c r="BI105" s="135">
        <f>IF(N105="nulová",J105,0)</f>
        <v>0</v>
      </c>
      <c r="BJ105" s="13" t="s">
        <v>82</v>
      </c>
      <c r="BK105" s="135">
        <f>ROUND(I105*H105,2)</f>
        <v>0</v>
      </c>
      <c r="BL105" s="13" t="s">
        <v>137</v>
      </c>
      <c r="BM105" s="134" t="s">
        <v>525</v>
      </c>
    </row>
    <row r="106" spans="2:65" s="1" customFormat="1" ht="11.25">
      <c r="B106" s="28"/>
      <c r="D106" s="136" t="s">
        <v>139</v>
      </c>
      <c r="F106" s="137" t="s">
        <v>526</v>
      </c>
      <c r="I106" s="138"/>
      <c r="L106" s="28"/>
      <c r="M106" s="139"/>
      <c r="T106" s="49"/>
      <c r="AT106" s="13" t="s">
        <v>139</v>
      </c>
      <c r="AU106" s="13" t="s">
        <v>84</v>
      </c>
    </row>
    <row r="107" spans="2:65" s="1" customFormat="1" ht="24.2" customHeight="1">
      <c r="B107" s="28"/>
      <c r="C107" s="123" t="s">
        <v>183</v>
      </c>
      <c r="D107" s="123" t="s">
        <v>132</v>
      </c>
      <c r="E107" s="124" t="s">
        <v>527</v>
      </c>
      <c r="F107" s="125" t="s">
        <v>528</v>
      </c>
      <c r="G107" s="126" t="s">
        <v>135</v>
      </c>
      <c r="H107" s="127">
        <v>64</v>
      </c>
      <c r="I107" s="128"/>
      <c r="J107" s="129">
        <f>ROUND(I107*H107,2)</f>
        <v>0</v>
      </c>
      <c r="K107" s="125" t="s">
        <v>136</v>
      </c>
      <c r="L107" s="28"/>
      <c r="M107" s="130" t="s">
        <v>19</v>
      </c>
      <c r="N107" s="131" t="s">
        <v>45</v>
      </c>
      <c r="P107" s="132">
        <f>O107*H107</f>
        <v>0</v>
      </c>
      <c r="Q107" s="132">
        <v>0</v>
      </c>
      <c r="R107" s="132">
        <f>Q107*H107</f>
        <v>0</v>
      </c>
      <c r="S107" s="132">
        <v>0</v>
      </c>
      <c r="T107" s="133">
        <f>S107*H107</f>
        <v>0</v>
      </c>
      <c r="AR107" s="134" t="s">
        <v>137</v>
      </c>
      <c r="AT107" s="134" t="s">
        <v>132</v>
      </c>
      <c r="AU107" s="134" t="s">
        <v>84</v>
      </c>
      <c r="AY107" s="13" t="s">
        <v>130</v>
      </c>
      <c r="BE107" s="135">
        <f>IF(N107="základní",J107,0)</f>
        <v>0</v>
      </c>
      <c r="BF107" s="135">
        <f>IF(N107="snížená",J107,0)</f>
        <v>0</v>
      </c>
      <c r="BG107" s="135">
        <f>IF(N107="zákl. přenesená",J107,0)</f>
        <v>0</v>
      </c>
      <c r="BH107" s="135">
        <f>IF(N107="sníž. přenesená",J107,0)</f>
        <v>0</v>
      </c>
      <c r="BI107" s="135">
        <f>IF(N107="nulová",J107,0)</f>
        <v>0</v>
      </c>
      <c r="BJ107" s="13" t="s">
        <v>82</v>
      </c>
      <c r="BK107" s="135">
        <f>ROUND(I107*H107,2)</f>
        <v>0</v>
      </c>
      <c r="BL107" s="13" t="s">
        <v>137</v>
      </c>
      <c r="BM107" s="134" t="s">
        <v>529</v>
      </c>
    </row>
    <row r="108" spans="2:65" s="1" customFormat="1" ht="11.25">
      <c r="B108" s="28"/>
      <c r="D108" s="136" t="s">
        <v>139</v>
      </c>
      <c r="F108" s="137" t="s">
        <v>530</v>
      </c>
      <c r="I108" s="138"/>
      <c r="L108" s="28"/>
      <c r="M108" s="139"/>
      <c r="T108" s="49"/>
      <c r="AT108" s="13" t="s">
        <v>139</v>
      </c>
      <c r="AU108" s="13" t="s">
        <v>84</v>
      </c>
    </row>
    <row r="109" spans="2:65" s="11" customFormat="1" ht="20.85" customHeight="1">
      <c r="B109" s="111"/>
      <c r="D109" s="112" t="s">
        <v>73</v>
      </c>
      <c r="E109" s="121" t="s">
        <v>84</v>
      </c>
      <c r="F109" s="121" t="s">
        <v>399</v>
      </c>
      <c r="I109" s="114"/>
      <c r="J109" s="122">
        <f>BK109</f>
        <v>0</v>
      </c>
      <c r="L109" s="111"/>
      <c r="M109" s="116"/>
      <c r="P109" s="117">
        <f>SUM(P110:P115)</f>
        <v>0</v>
      </c>
      <c r="R109" s="117">
        <f>SUM(R110:R115)</f>
        <v>47.488950790400011</v>
      </c>
      <c r="T109" s="118">
        <f>SUM(T110:T115)</f>
        <v>0</v>
      </c>
      <c r="AR109" s="112" t="s">
        <v>82</v>
      </c>
      <c r="AT109" s="119" t="s">
        <v>73</v>
      </c>
      <c r="AU109" s="119" t="s">
        <v>84</v>
      </c>
      <c r="AY109" s="112" t="s">
        <v>130</v>
      </c>
      <c r="BK109" s="120">
        <f>SUM(BK110:BK115)</f>
        <v>0</v>
      </c>
    </row>
    <row r="110" spans="2:65" s="1" customFormat="1" ht="24.2" customHeight="1">
      <c r="B110" s="28"/>
      <c r="C110" s="123" t="s">
        <v>188</v>
      </c>
      <c r="D110" s="123" t="s">
        <v>132</v>
      </c>
      <c r="E110" s="124" t="s">
        <v>179</v>
      </c>
      <c r="F110" s="125" t="s">
        <v>180</v>
      </c>
      <c r="G110" s="126" t="s">
        <v>135</v>
      </c>
      <c r="H110" s="127">
        <v>16</v>
      </c>
      <c r="I110" s="128"/>
      <c r="J110" s="129">
        <f>ROUND(I110*H110,2)</f>
        <v>0</v>
      </c>
      <c r="K110" s="125" t="s">
        <v>136</v>
      </c>
      <c r="L110" s="28"/>
      <c r="M110" s="130" t="s">
        <v>19</v>
      </c>
      <c r="N110" s="131" t="s">
        <v>45</v>
      </c>
      <c r="P110" s="132">
        <f>O110*H110</f>
        <v>0</v>
      </c>
      <c r="Q110" s="132">
        <v>0</v>
      </c>
      <c r="R110" s="132">
        <f>Q110*H110</f>
        <v>0</v>
      </c>
      <c r="S110" s="132">
        <v>0</v>
      </c>
      <c r="T110" s="133">
        <f>S110*H110</f>
        <v>0</v>
      </c>
      <c r="AR110" s="134" t="s">
        <v>137</v>
      </c>
      <c r="AT110" s="134" t="s">
        <v>132</v>
      </c>
      <c r="AU110" s="134" t="s">
        <v>147</v>
      </c>
      <c r="AY110" s="13" t="s">
        <v>130</v>
      </c>
      <c r="BE110" s="135">
        <f>IF(N110="základní",J110,0)</f>
        <v>0</v>
      </c>
      <c r="BF110" s="135">
        <f>IF(N110="snížená",J110,0)</f>
        <v>0</v>
      </c>
      <c r="BG110" s="135">
        <f>IF(N110="zákl. přenesená",J110,0)</f>
        <v>0</v>
      </c>
      <c r="BH110" s="135">
        <f>IF(N110="sníž. přenesená",J110,0)</f>
        <v>0</v>
      </c>
      <c r="BI110" s="135">
        <f>IF(N110="nulová",J110,0)</f>
        <v>0</v>
      </c>
      <c r="BJ110" s="13" t="s">
        <v>82</v>
      </c>
      <c r="BK110" s="135">
        <f>ROUND(I110*H110,2)</f>
        <v>0</v>
      </c>
      <c r="BL110" s="13" t="s">
        <v>137</v>
      </c>
      <c r="BM110" s="134" t="s">
        <v>531</v>
      </c>
    </row>
    <row r="111" spans="2:65" s="1" customFormat="1" ht="11.25">
      <c r="B111" s="28"/>
      <c r="D111" s="136" t="s">
        <v>139</v>
      </c>
      <c r="F111" s="137" t="s">
        <v>182</v>
      </c>
      <c r="I111" s="138"/>
      <c r="L111" s="28"/>
      <c r="M111" s="139"/>
      <c r="T111" s="49"/>
      <c r="AT111" s="13" t="s">
        <v>139</v>
      </c>
      <c r="AU111" s="13" t="s">
        <v>147</v>
      </c>
    </row>
    <row r="112" spans="2:65" s="1" customFormat="1" ht="21.75" customHeight="1">
      <c r="B112" s="28"/>
      <c r="C112" s="123" t="s">
        <v>8</v>
      </c>
      <c r="D112" s="123" t="s">
        <v>132</v>
      </c>
      <c r="E112" s="124" t="s">
        <v>532</v>
      </c>
      <c r="F112" s="125" t="s">
        <v>533</v>
      </c>
      <c r="G112" s="126" t="s">
        <v>150</v>
      </c>
      <c r="H112" s="127">
        <v>1.6</v>
      </c>
      <c r="I112" s="128"/>
      <c r="J112" s="129">
        <f>ROUND(I112*H112,2)</f>
        <v>0</v>
      </c>
      <c r="K112" s="125" t="s">
        <v>136</v>
      </c>
      <c r="L112" s="28"/>
      <c r="M112" s="130" t="s">
        <v>19</v>
      </c>
      <c r="N112" s="131" t="s">
        <v>45</v>
      </c>
      <c r="P112" s="132">
        <f>O112*H112</f>
        <v>0</v>
      </c>
      <c r="Q112" s="132">
        <v>2.16</v>
      </c>
      <c r="R112" s="132">
        <f>Q112*H112</f>
        <v>3.4560000000000004</v>
      </c>
      <c r="S112" s="132">
        <v>0</v>
      </c>
      <c r="T112" s="133">
        <f>S112*H112</f>
        <v>0</v>
      </c>
      <c r="AR112" s="134" t="s">
        <v>137</v>
      </c>
      <c r="AT112" s="134" t="s">
        <v>132</v>
      </c>
      <c r="AU112" s="134" t="s">
        <v>147</v>
      </c>
      <c r="AY112" s="13" t="s">
        <v>130</v>
      </c>
      <c r="BE112" s="135">
        <f>IF(N112="základní",J112,0)</f>
        <v>0</v>
      </c>
      <c r="BF112" s="135">
        <f>IF(N112="snížená",J112,0)</f>
        <v>0</v>
      </c>
      <c r="BG112" s="135">
        <f>IF(N112="zákl. přenesená",J112,0)</f>
        <v>0</v>
      </c>
      <c r="BH112" s="135">
        <f>IF(N112="sníž. přenesená",J112,0)</f>
        <v>0</v>
      </c>
      <c r="BI112" s="135">
        <f>IF(N112="nulová",J112,0)</f>
        <v>0</v>
      </c>
      <c r="BJ112" s="13" t="s">
        <v>82</v>
      </c>
      <c r="BK112" s="135">
        <f>ROUND(I112*H112,2)</f>
        <v>0</v>
      </c>
      <c r="BL112" s="13" t="s">
        <v>137</v>
      </c>
      <c r="BM112" s="134" t="s">
        <v>534</v>
      </c>
    </row>
    <row r="113" spans="2:65" s="1" customFormat="1" ht="11.25">
      <c r="B113" s="28"/>
      <c r="D113" s="136" t="s">
        <v>139</v>
      </c>
      <c r="F113" s="137" t="s">
        <v>535</v>
      </c>
      <c r="I113" s="138"/>
      <c r="L113" s="28"/>
      <c r="M113" s="139"/>
      <c r="T113" s="49"/>
      <c r="AT113" s="13" t="s">
        <v>139</v>
      </c>
      <c r="AU113" s="13" t="s">
        <v>147</v>
      </c>
    </row>
    <row r="114" spans="2:65" s="1" customFormat="1" ht="21.75" customHeight="1">
      <c r="B114" s="28"/>
      <c r="C114" s="123" t="s">
        <v>197</v>
      </c>
      <c r="D114" s="123" t="s">
        <v>132</v>
      </c>
      <c r="E114" s="124" t="s">
        <v>536</v>
      </c>
      <c r="F114" s="125" t="s">
        <v>537</v>
      </c>
      <c r="G114" s="126" t="s">
        <v>150</v>
      </c>
      <c r="H114" s="127">
        <v>17.600000000000001</v>
      </c>
      <c r="I114" s="128"/>
      <c r="J114" s="129">
        <f>ROUND(I114*H114,2)</f>
        <v>0</v>
      </c>
      <c r="K114" s="125" t="s">
        <v>136</v>
      </c>
      <c r="L114" s="28"/>
      <c r="M114" s="130" t="s">
        <v>19</v>
      </c>
      <c r="N114" s="131" t="s">
        <v>45</v>
      </c>
      <c r="P114" s="132">
        <f>O114*H114</f>
        <v>0</v>
      </c>
      <c r="Q114" s="132">
        <v>2.5018722040000001</v>
      </c>
      <c r="R114" s="132">
        <f>Q114*H114</f>
        <v>44.032950790400008</v>
      </c>
      <c r="S114" s="132">
        <v>0</v>
      </c>
      <c r="T114" s="133">
        <f>S114*H114</f>
        <v>0</v>
      </c>
      <c r="AR114" s="134" t="s">
        <v>137</v>
      </c>
      <c r="AT114" s="134" t="s">
        <v>132</v>
      </c>
      <c r="AU114" s="134" t="s">
        <v>147</v>
      </c>
      <c r="AY114" s="13" t="s">
        <v>130</v>
      </c>
      <c r="BE114" s="135">
        <f>IF(N114="základní",J114,0)</f>
        <v>0</v>
      </c>
      <c r="BF114" s="135">
        <f>IF(N114="snížená",J114,0)</f>
        <v>0</v>
      </c>
      <c r="BG114" s="135">
        <f>IF(N114="zákl. přenesená",J114,0)</f>
        <v>0</v>
      </c>
      <c r="BH114" s="135">
        <f>IF(N114="sníž. přenesená",J114,0)</f>
        <v>0</v>
      </c>
      <c r="BI114" s="135">
        <f>IF(N114="nulová",J114,0)</f>
        <v>0</v>
      </c>
      <c r="BJ114" s="13" t="s">
        <v>82</v>
      </c>
      <c r="BK114" s="135">
        <f>ROUND(I114*H114,2)</f>
        <v>0</v>
      </c>
      <c r="BL114" s="13" t="s">
        <v>137</v>
      </c>
      <c r="BM114" s="134" t="s">
        <v>538</v>
      </c>
    </row>
    <row r="115" spans="2:65" s="1" customFormat="1" ht="11.25">
      <c r="B115" s="28"/>
      <c r="D115" s="136" t="s">
        <v>139</v>
      </c>
      <c r="F115" s="137" t="s">
        <v>539</v>
      </c>
      <c r="I115" s="138"/>
      <c r="L115" s="28"/>
      <c r="M115" s="139"/>
      <c r="T115" s="49"/>
      <c r="AT115" s="13" t="s">
        <v>139</v>
      </c>
      <c r="AU115" s="13" t="s">
        <v>147</v>
      </c>
    </row>
    <row r="116" spans="2:65" s="11" customFormat="1" ht="20.85" customHeight="1">
      <c r="B116" s="111"/>
      <c r="D116" s="112" t="s">
        <v>73</v>
      </c>
      <c r="E116" s="121" t="s">
        <v>222</v>
      </c>
      <c r="F116" s="121" t="s">
        <v>223</v>
      </c>
      <c r="I116" s="114"/>
      <c r="J116" s="122">
        <f>BK116</f>
        <v>0</v>
      </c>
      <c r="L116" s="111"/>
      <c r="M116" s="116"/>
      <c r="P116" s="117">
        <f>SUM(P117:P118)</f>
        <v>0</v>
      </c>
      <c r="R116" s="117">
        <f>SUM(R117:R118)</f>
        <v>0</v>
      </c>
      <c r="T116" s="118">
        <f>SUM(T117:T118)</f>
        <v>0</v>
      </c>
      <c r="AR116" s="112" t="s">
        <v>82</v>
      </c>
      <c r="AT116" s="119" t="s">
        <v>73</v>
      </c>
      <c r="AU116" s="119" t="s">
        <v>84</v>
      </c>
      <c r="AY116" s="112" t="s">
        <v>130</v>
      </c>
      <c r="BK116" s="120">
        <f>SUM(BK117:BK118)</f>
        <v>0</v>
      </c>
    </row>
    <row r="117" spans="2:65" s="1" customFormat="1" ht="33" customHeight="1">
      <c r="B117" s="28"/>
      <c r="C117" s="123" t="s">
        <v>202</v>
      </c>
      <c r="D117" s="123" t="s">
        <v>132</v>
      </c>
      <c r="E117" s="124" t="s">
        <v>540</v>
      </c>
      <c r="F117" s="125" t="s">
        <v>541</v>
      </c>
      <c r="G117" s="126" t="s">
        <v>175</v>
      </c>
      <c r="H117" s="127">
        <v>47.488999999999997</v>
      </c>
      <c r="I117" s="128"/>
      <c r="J117" s="129">
        <f>ROUND(I117*H117,2)</f>
        <v>0</v>
      </c>
      <c r="K117" s="125" t="s">
        <v>136</v>
      </c>
      <c r="L117" s="28"/>
      <c r="M117" s="130" t="s">
        <v>19</v>
      </c>
      <c r="N117" s="131" t="s">
        <v>45</v>
      </c>
      <c r="P117" s="132">
        <f>O117*H117</f>
        <v>0</v>
      </c>
      <c r="Q117" s="132">
        <v>0</v>
      </c>
      <c r="R117" s="132">
        <f>Q117*H117</f>
        <v>0</v>
      </c>
      <c r="S117" s="132">
        <v>0</v>
      </c>
      <c r="T117" s="133">
        <f>S117*H117</f>
        <v>0</v>
      </c>
      <c r="AR117" s="134" t="s">
        <v>137</v>
      </c>
      <c r="AT117" s="134" t="s">
        <v>132</v>
      </c>
      <c r="AU117" s="134" t="s">
        <v>147</v>
      </c>
      <c r="AY117" s="13" t="s">
        <v>130</v>
      </c>
      <c r="BE117" s="135">
        <f>IF(N117="základní",J117,0)</f>
        <v>0</v>
      </c>
      <c r="BF117" s="135">
        <f>IF(N117="snížená",J117,0)</f>
        <v>0</v>
      </c>
      <c r="BG117" s="135">
        <f>IF(N117="zákl. přenesená",J117,0)</f>
        <v>0</v>
      </c>
      <c r="BH117" s="135">
        <f>IF(N117="sníž. přenesená",J117,0)</f>
        <v>0</v>
      </c>
      <c r="BI117" s="135">
        <f>IF(N117="nulová",J117,0)</f>
        <v>0</v>
      </c>
      <c r="BJ117" s="13" t="s">
        <v>82</v>
      </c>
      <c r="BK117" s="135">
        <f>ROUND(I117*H117,2)</f>
        <v>0</v>
      </c>
      <c r="BL117" s="13" t="s">
        <v>137</v>
      </c>
      <c r="BM117" s="134" t="s">
        <v>542</v>
      </c>
    </row>
    <row r="118" spans="2:65" s="1" customFormat="1" ht="11.25">
      <c r="B118" s="28"/>
      <c r="D118" s="136" t="s">
        <v>139</v>
      </c>
      <c r="F118" s="137" t="s">
        <v>543</v>
      </c>
      <c r="I118" s="138"/>
      <c r="L118" s="28"/>
      <c r="M118" s="139"/>
      <c r="T118" s="49"/>
      <c r="AT118" s="13" t="s">
        <v>139</v>
      </c>
      <c r="AU118" s="13" t="s">
        <v>147</v>
      </c>
    </row>
    <row r="119" spans="2:65" s="11" customFormat="1" ht="20.85" customHeight="1">
      <c r="B119" s="111"/>
      <c r="D119" s="112" t="s">
        <v>73</v>
      </c>
      <c r="E119" s="121" t="s">
        <v>544</v>
      </c>
      <c r="F119" s="121" t="s">
        <v>545</v>
      </c>
      <c r="I119" s="114"/>
      <c r="J119" s="122">
        <f>BK119</f>
        <v>0</v>
      </c>
      <c r="L119" s="111"/>
      <c r="M119" s="116"/>
      <c r="P119" s="117">
        <f>SUM(P120:P121)</f>
        <v>0</v>
      </c>
      <c r="R119" s="117">
        <f>SUM(R120:R121)</f>
        <v>0</v>
      </c>
      <c r="T119" s="118">
        <f>SUM(T120:T121)</f>
        <v>0</v>
      </c>
      <c r="AR119" s="112" t="s">
        <v>82</v>
      </c>
      <c r="AT119" s="119" t="s">
        <v>73</v>
      </c>
      <c r="AU119" s="119" t="s">
        <v>84</v>
      </c>
      <c r="AY119" s="112" t="s">
        <v>130</v>
      </c>
      <c r="BK119" s="120">
        <f>SUM(BK120:BK121)</f>
        <v>0</v>
      </c>
    </row>
    <row r="120" spans="2:65" s="1" customFormat="1" ht="16.5" customHeight="1">
      <c r="B120" s="28"/>
      <c r="C120" s="123" t="s">
        <v>207</v>
      </c>
      <c r="D120" s="123" t="s">
        <v>132</v>
      </c>
      <c r="E120" s="124" t="s">
        <v>546</v>
      </c>
      <c r="F120" s="125" t="s">
        <v>547</v>
      </c>
      <c r="G120" s="126" t="s">
        <v>548</v>
      </c>
      <c r="H120" s="127">
        <v>38</v>
      </c>
      <c r="I120" s="128"/>
      <c r="J120" s="129">
        <f>ROUND(I120*H120,2)</f>
        <v>0</v>
      </c>
      <c r="K120" s="125" t="s">
        <v>313</v>
      </c>
      <c r="L120" s="28"/>
      <c r="M120" s="130" t="s">
        <v>19</v>
      </c>
      <c r="N120" s="131" t="s">
        <v>45</v>
      </c>
      <c r="P120" s="132">
        <f>O120*H120</f>
        <v>0</v>
      </c>
      <c r="Q120" s="132">
        <v>0</v>
      </c>
      <c r="R120" s="132">
        <f>Q120*H120</f>
        <v>0</v>
      </c>
      <c r="S120" s="132">
        <v>0</v>
      </c>
      <c r="T120" s="133">
        <f>S120*H120</f>
        <v>0</v>
      </c>
      <c r="AR120" s="134" t="s">
        <v>137</v>
      </c>
      <c r="AT120" s="134" t="s">
        <v>132</v>
      </c>
      <c r="AU120" s="134" t="s">
        <v>147</v>
      </c>
      <c r="AY120" s="13" t="s">
        <v>130</v>
      </c>
      <c r="BE120" s="135">
        <f>IF(N120="základní",J120,0)</f>
        <v>0</v>
      </c>
      <c r="BF120" s="135">
        <f>IF(N120="snížená",J120,0)</f>
        <v>0</v>
      </c>
      <c r="BG120" s="135">
        <f>IF(N120="zákl. přenesená",J120,0)</f>
        <v>0</v>
      </c>
      <c r="BH120" s="135">
        <f>IF(N120="sníž. přenesená",J120,0)</f>
        <v>0</v>
      </c>
      <c r="BI120" s="135">
        <f>IF(N120="nulová",J120,0)</f>
        <v>0</v>
      </c>
      <c r="BJ120" s="13" t="s">
        <v>82</v>
      </c>
      <c r="BK120" s="135">
        <f>ROUND(I120*H120,2)</f>
        <v>0</v>
      </c>
      <c r="BL120" s="13" t="s">
        <v>137</v>
      </c>
      <c r="BM120" s="134" t="s">
        <v>549</v>
      </c>
    </row>
    <row r="121" spans="2:65" s="1" customFormat="1" ht="11.25">
      <c r="B121" s="28"/>
      <c r="D121" s="136" t="s">
        <v>139</v>
      </c>
      <c r="F121" s="137" t="s">
        <v>550</v>
      </c>
      <c r="I121" s="138"/>
      <c r="L121" s="28"/>
      <c r="M121" s="139"/>
      <c r="T121" s="49"/>
      <c r="AT121" s="13" t="s">
        <v>139</v>
      </c>
      <c r="AU121" s="13" t="s">
        <v>147</v>
      </c>
    </row>
    <row r="122" spans="2:65" s="11" customFormat="1" ht="25.9" customHeight="1">
      <c r="B122" s="111"/>
      <c r="D122" s="112" t="s">
        <v>73</v>
      </c>
      <c r="E122" s="113" t="s">
        <v>238</v>
      </c>
      <c r="F122" s="113" t="s">
        <v>239</v>
      </c>
      <c r="I122" s="114"/>
      <c r="J122" s="115">
        <f>BK122</f>
        <v>0</v>
      </c>
      <c r="L122" s="111"/>
      <c r="M122" s="116"/>
      <c r="P122" s="117">
        <f>P123</f>
        <v>0</v>
      </c>
      <c r="R122" s="117">
        <f>R123</f>
        <v>2.7650000000000001E-2</v>
      </c>
      <c r="T122" s="118">
        <f>T123</f>
        <v>0</v>
      </c>
      <c r="AR122" s="112" t="s">
        <v>84</v>
      </c>
      <c r="AT122" s="119" t="s">
        <v>73</v>
      </c>
      <c r="AU122" s="119" t="s">
        <v>74</v>
      </c>
      <c r="AY122" s="112" t="s">
        <v>130</v>
      </c>
      <c r="BK122" s="120">
        <f>BK123</f>
        <v>0</v>
      </c>
    </row>
    <row r="123" spans="2:65" s="11" customFormat="1" ht="22.9" customHeight="1">
      <c r="B123" s="111"/>
      <c r="D123" s="112" t="s">
        <v>73</v>
      </c>
      <c r="E123" s="121" t="s">
        <v>483</v>
      </c>
      <c r="F123" s="121" t="s">
        <v>484</v>
      </c>
      <c r="I123" s="114"/>
      <c r="J123" s="122">
        <f>BK123</f>
        <v>0</v>
      </c>
      <c r="L123" s="111"/>
      <c r="M123" s="116"/>
      <c r="P123" s="117">
        <f>SUM(P124:P128)</f>
        <v>0</v>
      </c>
      <c r="R123" s="117">
        <f>SUM(R124:R128)</f>
        <v>2.7650000000000001E-2</v>
      </c>
      <c r="T123" s="118">
        <f>SUM(T124:T128)</f>
        <v>0</v>
      </c>
      <c r="AR123" s="112" t="s">
        <v>84</v>
      </c>
      <c r="AT123" s="119" t="s">
        <v>73</v>
      </c>
      <c r="AU123" s="119" t="s">
        <v>82</v>
      </c>
      <c r="AY123" s="112" t="s">
        <v>130</v>
      </c>
      <c r="BK123" s="120">
        <f>SUM(BK124:BK128)</f>
        <v>0</v>
      </c>
    </row>
    <row r="124" spans="2:65" s="1" customFormat="1" ht="21.75" customHeight="1">
      <c r="B124" s="28"/>
      <c r="C124" s="123" t="s">
        <v>212</v>
      </c>
      <c r="D124" s="123" t="s">
        <v>132</v>
      </c>
      <c r="E124" s="124" t="s">
        <v>551</v>
      </c>
      <c r="F124" s="125" t="s">
        <v>552</v>
      </c>
      <c r="G124" s="126" t="s">
        <v>258</v>
      </c>
      <c r="H124" s="127">
        <v>16</v>
      </c>
      <c r="I124" s="128"/>
      <c r="J124" s="129">
        <f>ROUND(I124*H124,2)</f>
        <v>0</v>
      </c>
      <c r="K124" s="125" t="s">
        <v>19</v>
      </c>
      <c r="L124" s="28"/>
      <c r="M124" s="130" t="s">
        <v>19</v>
      </c>
      <c r="N124" s="131" t="s">
        <v>45</v>
      </c>
      <c r="P124" s="132">
        <f>O124*H124</f>
        <v>0</v>
      </c>
      <c r="Q124" s="132">
        <v>5.0000000000000002E-5</v>
      </c>
      <c r="R124" s="132">
        <f>Q124*H124</f>
        <v>8.0000000000000004E-4</v>
      </c>
      <c r="S124" s="132">
        <v>0</v>
      </c>
      <c r="T124" s="133">
        <f>S124*H124</f>
        <v>0</v>
      </c>
      <c r="AR124" s="134" t="s">
        <v>212</v>
      </c>
      <c r="AT124" s="134" t="s">
        <v>132</v>
      </c>
      <c r="AU124" s="134" t="s">
        <v>84</v>
      </c>
      <c r="AY124" s="13" t="s">
        <v>130</v>
      </c>
      <c r="BE124" s="135">
        <f>IF(N124="základní",J124,0)</f>
        <v>0</v>
      </c>
      <c r="BF124" s="135">
        <f>IF(N124="snížená",J124,0)</f>
        <v>0</v>
      </c>
      <c r="BG124" s="135">
        <f>IF(N124="zákl. přenesená",J124,0)</f>
        <v>0</v>
      </c>
      <c r="BH124" s="135">
        <f>IF(N124="sníž. přenesená",J124,0)</f>
        <v>0</v>
      </c>
      <c r="BI124" s="135">
        <f>IF(N124="nulová",J124,0)</f>
        <v>0</v>
      </c>
      <c r="BJ124" s="13" t="s">
        <v>82</v>
      </c>
      <c r="BK124" s="135">
        <f>ROUND(I124*H124,2)</f>
        <v>0</v>
      </c>
      <c r="BL124" s="13" t="s">
        <v>212</v>
      </c>
      <c r="BM124" s="134" t="s">
        <v>553</v>
      </c>
    </row>
    <row r="125" spans="2:65" s="1" customFormat="1" ht="16.5" customHeight="1">
      <c r="B125" s="28"/>
      <c r="C125" s="123" t="s">
        <v>218</v>
      </c>
      <c r="D125" s="123" t="s">
        <v>132</v>
      </c>
      <c r="E125" s="124" t="s">
        <v>554</v>
      </c>
      <c r="F125" s="125" t="s">
        <v>555</v>
      </c>
      <c r="G125" s="126" t="s">
        <v>258</v>
      </c>
      <c r="H125" s="127">
        <v>25</v>
      </c>
      <c r="I125" s="128"/>
      <c r="J125" s="129">
        <f>ROUND(I125*H125,2)</f>
        <v>0</v>
      </c>
      <c r="K125" s="125" t="s">
        <v>19</v>
      </c>
      <c r="L125" s="28"/>
      <c r="M125" s="130" t="s">
        <v>19</v>
      </c>
      <c r="N125" s="131" t="s">
        <v>45</v>
      </c>
      <c r="P125" s="132">
        <f>O125*H125</f>
        <v>0</v>
      </c>
      <c r="Q125" s="132">
        <v>5.0000000000000002E-5</v>
      </c>
      <c r="R125" s="132">
        <f>Q125*H125</f>
        <v>1.25E-3</v>
      </c>
      <c r="S125" s="132">
        <v>0</v>
      </c>
      <c r="T125" s="133">
        <f>S125*H125</f>
        <v>0</v>
      </c>
      <c r="AR125" s="134" t="s">
        <v>212</v>
      </c>
      <c r="AT125" s="134" t="s">
        <v>132</v>
      </c>
      <c r="AU125" s="134" t="s">
        <v>84</v>
      </c>
      <c r="AY125" s="13" t="s">
        <v>130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82</v>
      </c>
      <c r="BK125" s="135">
        <f>ROUND(I125*H125,2)</f>
        <v>0</v>
      </c>
      <c r="BL125" s="13" t="s">
        <v>212</v>
      </c>
      <c r="BM125" s="134" t="s">
        <v>556</v>
      </c>
    </row>
    <row r="126" spans="2:65" s="1" customFormat="1" ht="16.5" customHeight="1">
      <c r="B126" s="28"/>
      <c r="C126" s="123" t="s">
        <v>224</v>
      </c>
      <c r="D126" s="123" t="s">
        <v>132</v>
      </c>
      <c r="E126" s="124" t="s">
        <v>557</v>
      </c>
      <c r="F126" s="125" t="s">
        <v>558</v>
      </c>
      <c r="G126" s="126" t="s">
        <v>135</v>
      </c>
      <c r="H126" s="127">
        <v>512</v>
      </c>
      <c r="I126" s="128"/>
      <c r="J126" s="129">
        <f>ROUND(I126*H126,2)</f>
        <v>0</v>
      </c>
      <c r="K126" s="125" t="s">
        <v>19</v>
      </c>
      <c r="L126" s="28"/>
      <c r="M126" s="130" t="s">
        <v>19</v>
      </c>
      <c r="N126" s="131" t="s">
        <v>45</v>
      </c>
      <c r="P126" s="132">
        <f>O126*H126</f>
        <v>0</v>
      </c>
      <c r="Q126" s="132">
        <v>5.0000000000000002E-5</v>
      </c>
      <c r="R126" s="132">
        <f>Q126*H126</f>
        <v>2.5600000000000001E-2</v>
      </c>
      <c r="S126" s="132">
        <v>0</v>
      </c>
      <c r="T126" s="133">
        <f>S126*H126</f>
        <v>0</v>
      </c>
      <c r="AR126" s="134" t="s">
        <v>212</v>
      </c>
      <c r="AT126" s="134" t="s">
        <v>132</v>
      </c>
      <c r="AU126" s="134" t="s">
        <v>84</v>
      </c>
      <c r="AY126" s="13" t="s">
        <v>130</v>
      </c>
      <c r="BE126" s="135">
        <f>IF(N126="základní",J126,0)</f>
        <v>0</v>
      </c>
      <c r="BF126" s="135">
        <f>IF(N126="snížená",J126,0)</f>
        <v>0</v>
      </c>
      <c r="BG126" s="135">
        <f>IF(N126="zákl. přenesená",J126,0)</f>
        <v>0</v>
      </c>
      <c r="BH126" s="135">
        <f>IF(N126="sníž. přenesená",J126,0)</f>
        <v>0</v>
      </c>
      <c r="BI126" s="135">
        <f>IF(N126="nulová",J126,0)</f>
        <v>0</v>
      </c>
      <c r="BJ126" s="13" t="s">
        <v>82</v>
      </c>
      <c r="BK126" s="135">
        <f>ROUND(I126*H126,2)</f>
        <v>0</v>
      </c>
      <c r="BL126" s="13" t="s">
        <v>212</v>
      </c>
      <c r="BM126" s="134" t="s">
        <v>559</v>
      </c>
    </row>
    <row r="127" spans="2:65" s="1" customFormat="1" ht="24.2" customHeight="1">
      <c r="B127" s="28"/>
      <c r="C127" s="123" t="s">
        <v>310</v>
      </c>
      <c r="D127" s="123" t="s">
        <v>132</v>
      </c>
      <c r="E127" s="124" t="s">
        <v>560</v>
      </c>
      <c r="F127" s="125" t="s">
        <v>561</v>
      </c>
      <c r="G127" s="126" t="s">
        <v>491</v>
      </c>
      <c r="H127" s="153"/>
      <c r="I127" s="128"/>
      <c r="J127" s="129">
        <f>ROUND(I127*H127,2)</f>
        <v>0</v>
      </c>
      <c r="K127" s="125" t="s">
        <v>313</v>
      </c>
      <c r="L127" s="28"/>
      <c r="M127" s="130" t="s">
        <v>19</v>
      </c>
      <c r="N127" s="131" t="s">
        <v>45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212</v>
      </c>
      <c r="AT127" s="134" t="s">
        <v>132</v>
      </c>
      <c r="AU127" s="134" t="s">
        <v>84</v>
      </c>
      <c r="AY127" s="13" t="s">
        <v>130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82</v>
      </c>
      <c r="BK127" s="135">
        <f>ROUND(I127*H127,2)</f>
        <v>0</v>
      </c>
      <c r="BL127" s="13" t="s">
        <v>212</v>
      </c>
      <c r="BM127" s="134" t="s">
        <v>562</v>
      </c>
    </row>
    <row r="128" spans="2:65" s="1" customFormat="1" ht="11.25">
      <c r="B128" s="28"/>
      <c r="D128" s="136" t="s">
        <v>139</v>
      </c>
      <c r="F128" s="137" t="s">
        <v>563</v>
      </c>
      <c r="I128" s="138"/>
      <c r="L128" s="28"/>
      <c r="M128" s="150"/>
      <c r="N128" s="151"/>
      <c r="O128" s="151"/>
      <c r="P128" s="151"/>
      <c r="Q128" s="151"/>
      <c r="R128" s="151"/>
      <c r="S128" s="151"/>
      <c r="T128" s="152"/>
      <c r="AT128" s="13" t="s">
        <v>139</v>
      </c>
      <c r="AU128" s="13" t="s">
        <v>84</v>
      </c>
    </row>
    <row r="129" spans="2:12" s="1" customFormat="1" ht="6.95" customHeight="1"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28"/>
    </row>
  </sheetData>
  <sheetProtection algorithmName="SHA-512" hashValue="l4fCVegKY1/Bp4yJy3Ws2r0vEUCYPAs94s41ozYCrx3QjgOPwjX9xeXQOFTXNlX8VjHC/1Py5pNQPwfb2fgqTg==" saltValue="JSB9ffYgx6TiPJrxpE7a+0/8yh0UizyobX2+b201Nge+IfNBSgoiadxXIfulXTNXA4DT5gZWymDBl03JtNuZIg==" spinCount="100000" sheet="1" objects="1" scenarios="1" formatColumns="0" formatRows="0" autoFilter="0"/>
  <autoFilter ref="C85:K128" xr:uid="{00000000-0009-0000-0000-000005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500-000000000000}"/>
    <hyperlink ref="F92" r:id="rId2" xr:uid="{00000000-0004-0000-0500-000001000000}"/>
    <hyperlink ref="F94" r:id="rId3" xr:uid="{00000000-0004-0000-0500-000002000000}"/>
    <hyperlink ref="F96" r:id="rId4" xr:uid="{00000000-0004-0000-0500-000003000000}"/>
    <hyperlink ref="F98" r:id="rId5" xr:uid="{00000000-0004-0000-0500-000004000000}"/>
    <hyperlink ref="F100" r:id="rId6" xr:uid="{00000000-0004-0000-0500-000005000000}"/>
    <hyperlink ref="F102" r:id="rId7" xr:uid="{00000000-0004-0000-0500-000006000000}"/>
    <hyperlink ref="F104" r:id="rId8" xr:uid="{00000000-0004-0000-0500-000007000000}"/>
    <hyperlink ref="F106" r:id="rId9" xr:uid="{00000000-0004-0000-0500-000008000000}"/>
    <hyperlink ref="F108" r:id="rId10" xr:uid="{00000000-0004-0000-0500-000009000000}"/>
    <hyperlink ref="F111" r:id="rId11" xr:uid="{00000000-0004-0000-0500-00000A000000}"/>
    <hyperlink ref="F113" r:id="rId12" xr:uid="{00000000-0004-0000-0500-00000B000000}"/>
    <hyperlink ref="F115" r:id="rId13" xr:uid="{00000000-0004-0000-0500-00000C000000}"/>
    <hyperlink ref="F118" r:id="rId14" xr:uid="{00000000-0004-0000-0500-00000D000000}"/>
    <hyperlink ref="F121" r:id="rId15" xr:uid="{00000000-0004-0000-0500-00000E000000}"/>
    <hyperlink ref="F128" r:id="rId16" xr:uid="{00000000-0004-0000-05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3" t="s">
        <v>99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103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1" t="str">
        <f>'Rekapitulace stavby'!K6</f>
        <v>SK Modřany-  hrací plocha</v>
      </c>
      <c r="F7" s="192"/>
      <c r="G7" s="192"/>
      <c r="H7" s="192"/>
      <c r="L7" s="16"/>
    </row>
    <row r="8" spans="2:46" s="1" customFormat="1" ht="12" customHeight="1">
      <c r="B8" s="28"/>
      <c r="D8" s="23" t="s">
        <v>104</v>
      </c>
      <c r="L8" s="28"/>
    </row>
    <row r="9" spans="2:46" s="1" customFormat="1" ht="16.5" customHeight="1">
      <c r="B9" s="28"/>
      <c r="E9" s="154" t="s">
        <v>564</v>
      </c>
      <c r="F9" s="193"/>
      <c r="G9" s="193"/>
      <c r="H9" s="193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21. 7. 2025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customHeight="1">
      <c r="B15" s="28"/>
      <c r="E15" s="21" t="s">
        <v>28</v>
      </c>
      <c r="I15" s="23" t="s">
        <v>29</v>
      </c>
      <c r="J15" s="21" t="s">
        <v>19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4" t="str">
        <f>'Rekapitulace stavby'!E14</f>
        <v>Vyplň údaj</v>
      </c>
      <c r="F18" s="175"/>
      <c r="G18" s="175"/>
      <c r="H18" s="175"/>
      <c r="I18" s="23" t="s">
        <v>29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26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29</v>
      </c>
      <c r="J21" s="21" t="s">
        <v>19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71.25" customHeight="1">
      <c r="B27" s="82"/>
      <c r="E27" s="180" t="s">
        <v>106</v>
      </c>
      <c r="F27" s="180"/>
      <c r="G27" s="180"/>
      <c r="H27" s="180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40</v>
      </c>
      <c r="J30" s="59">
        <f>ROUND(J86,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48" t="s">
        <v>44</v>
      </c>
      <c r="E33" s="23" t="s">
        <v>45</v>
      </c>
      <c r="F33" s="84">
        <f>ROUND((SUM(BE86:BE135)),  2)</f>
        <v>0</v>
      </c>
      <c r="I33" s="85">
        <v>0.21</v>
      </c>
      <c r="J33" s="84">
        <f>ROUND(((SUM(BE86:BE135))*I33),  2)</f>
        <v>0</v>
      </c>
      <c r="L33" s="28"/>
    </row>
    <row r="34" spans="2:12" s="1" customFormat="1" ht="14.45" customHeight="1">
      <c r="B34" s="28"/>
      <c r="E34" s="23" t="s">
        <v>46</v>
      </c>
      <c r="F34" s="84">
        <f>ROUND((SUM(BF86:BF135)),  2)</f>
        <v>0</v>
      </c>
      <c r="I34" s="85">
        <v>0.12</v>
      </c>
      <c r="J34" s="84">
        <f>ROUND(((SUM(BF86:BF135))*I34),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4">
        <f>ROUND((SUM(BG86:BG135)),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4">
        <f>ROUND((SUM(BH86:BH135)),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4">
        <f>ROUND((SUM(BI86:BI135)),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50</v>
      </c>
      <c r="E39" s="50"/>
      <c r="F39" s="50"/>
      <c r="G39" s="88" t="s">
        <v>51</v>
      </c>
      <c r="H39" s="89" t="s">
        <v>52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hidden="1" customHeight="1">
      <c r="B45" s="28"/>
      <c r="C45" s="17" t="s">
        <v>107</v>
      </c>
      <c r="L45" s="28"/>
    </row>
    <row r="46" spans="2:12" s="1" customFormat="1" ht="6.95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16.5" hidden="1" customHeight="1">
      <c r="B48" s="28"/>
      <c r="E48" s="191" t="str">
        <f>E7</f>
        <v>SK Modřany-  hrací plocha</v>
      </c>
      <c r="F48" s="192"/>
      <c r="G48" s="192"/>
      <c r="H48" s="192"/>
      <c r="L48" s="28"/>
    </row>
    <row r="49" spans="2:47" s="1" customFormat="1" ht="12" hidden="1" customHeight="1">
      <c r="B49" s="28"/>
      <c r="C49" s="23" t="s">
        <v>104</v>
      </c>
      <c r="L49" s="28"/>
    </row>
    <row r="50" spans="2:47" s="1" customFormat="1" ht="16.5" hidden="1" customHeight="1">
      <c r="B50" s="28"/>
      <c r="E50" s="154" t="str">
        <f>E9</f>
        <v>2025-109-1-06 - Zábradlí</v>
      </c>
      <c r="F50" s="193"/>
      <c r="G50" s="193"/>
      <c r="H50" s="193"/>
      <c r="L50" s="28"/>
    </row>
    <row r="51" spans="2:47" s="1" customFormat="1" ht="6.95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>Komořanská - 47, Praha 4 - Modřany</v>
      </c>
      <c r="I52" s="23" t="s">
        <v>23</v>
      </c>
      <c r="J52" s="45" t="str">
        <f>IF(J12="","",J12)</f>
        <v>21. 7. 2025</v>
      </c>
      <c r="L52" s="28"/>
    </row>
    <row r="53" spans="2:47" s="1" customFormat="1" ht="6.95" hidden="1" customHeight="1">
      <c r="B53" s="28"/>
      <c r="L53" s="28"/>
    </row>
    <row r="54" spans="2:47" s="1" customFormat="1" ht="40.15" hidden="1" customHeight="1">
      <c r="B54" s="28"/>
      <c r="C54" s="23" t="s">
        <v>25</v>
      </c>
      <c r="F54" s="21" t="str">
        <f>E15</f>
        <v>Sportovní klub Modřany,Komořanská 47, Praha 4</v>
      </c>
      <c r="I54" s="23" t="s">
        <v>32</v>
      </c>
      <c r="J54" s="26" t="str">
        <f>E21</f>
        <v>ASLB spol.s.r.o.Fikarova 2157/1, Praha 4</v>
      </c>
      <c r="L54" s="28"/>
    </row>
    <row r="55" spans="2:47" s="1" customFormat="1" ht="15.2" hidden="1" customHeight="1">
      <c r="B55" s="28"/>
      <c r="C55" s="23" t="s">
        <v>30</v>
      </c>
      <c r="F55" s="21" t="str">
        <f>IF(E18="","",E18)</f>
        <v>Vyplň údaj</v>
      </c>
      <c r="I55" s="23" t="s">
        <v>36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108</v>
      </c>
      <c r="D57" s="86"/>
      <c r="E57" s="86"/>
      <c r="F57" s="86"/>
      <c r="G57" s="86"/>
      <c r="H57" s="86"/>
      <c r="I57" s="86"/>
      <c r="J57" s="93" t="s">
        <v>109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9" hidden="1" customHeight="1">
      <c r="B59" s="28"/>
      <c r="C59" s="94" t="s">
        <v>72</v>
      </c>
      <c r="J59" s="59">
        <f>J86</f>
        <v>0</v>
      </c>
      <c r="L59" s="28"/>
      <c r="AU59" s="13" t="s">
        <v>110</v>
      </c>
    </row>
    <row r="60" spans="2:47" s="8" customFormat="1" ht="24.95" hidden="1" customHeight="1">
      <c r="B60" s="95"/>
      <c r="D60" s="96" t="s">
        <v>323</v>
      </c>
      <c r="E60" s="97"/>
      <c r="F60" s="97"/>
      <c r="G60" s="97"/>
      <c r="H60" s="97"/>
      <c r="I60" s="97"/>
      <c r="J60" s="98">
        <f>J87</f>
        <v>0</v>
      </c>
      <c r="L60" s="95"/>
    </row>
    <row r="61" spans="2:47" s="9" customFormat="1" ht="19.899999999999999" hidden="1" customHeight="1">
      <c r="B61" s="99"/>
      <c r="D61" s="100" t="s">
        <v>112</v>
      </c>
      <c r="E61" s="101"/>
      <c r="F61" s="101"/>
      <c r="G61" s="101"/>
      <c r="H61" s="101"/>
      <c r="I61" s="101"/>
      <c r="J61" s="102">
        <f>J88</f>
        <v>0</v>
      </c>
      <c r="L61" s="99"/>
    </row>
    <row r="62" spans="2:47" s="9" customFormat="1" ht="19.899999999999999" hidden="1" customHeight="1">
      <c r="B62" s="99"/>
      <c r="D62" s="100" t="s">
        <v>330</v>
      </c>
      <c r="E62" s="101"/>
      <c r="F62" s="101"/>
      <c r="G62" s="101"/>
      <c r="H62" s="101"/>
      <c r="I62" s="101"/>
      <c r="J62" s="102">
        <f>J109</f>
        <v>0</v>
      </c>
      <c r="L62" s="99"/>
    </row>
    <row r="63" spans="2:47" s="9" customFormat="1" ht="19.899999999999999" hidden="1" customHeight="1">
      <c r="B63" s="99"/>
      <c r="D63" s="100" t="s">
        <v>565</v>
      </c>
      <c r="E63" s="101"/>
      <c r="F63" s="101"/>
      <c r="G63" s="101"/>
      <c r="H63" s="101"/>
      <c r="I63" s="101"/>
      <c r="J63" s="102">
        <f>J116</f>
        <v>0</v>
      </c>
      <c r="L63" s="99"/>
    </row>
    <row r="64" spans="2:47" s="9" customFormat="1" ht="19.899999999999999" hidden="1" customHeight="1">
      <c r="B64" s="99"/>
      <c r="D64" s="100" t="s">
        <v>114</v>
      </c>
      <c r="E64" s="101"/>
      <c r="F64" s="101"/>
      <c r="G64" s="101"/>
      <c r="H64" s="101"/>
      <c r="I64" s="101"/>
      <c r="J64" s="102">
        <f>J123</f>
        <v>0</v>
      </c>
      <c r="L64" s="99"/>
    </row>
    <row r="65" spans="2:12" s="8" customFormat="1" ht="24.95" hidden="1" customHeight="1">
      <c r="B65" s="95"/>
      <c r="D65" s="96" t="s">
        <v>230</v>
      </c>
      <c r="E65" s="97"/>
      <c r="F65" s="97"/>
      <c r="G65" s="97"/>
      <c r="H65" s="97"/>
      <c r="I65" s="97"/>
      <c r="J65" s="98">
        <f>J126</f>
        <v>0</v>
      </c>
      <c r="L65" s="95"/>
    </row>
    <row r="66" spans="2:12" s="9" customFormat="1" ht="19.899999999999999" hidden="1" customHeight="1">
      <c r="B66" s="99"/>
      <c r="D66" s="100" t="s">
        <v>482</v>
      </c>
      <c r="E66" s="101"/>
      <c r="F66" s="101"/>
      <c r="G66" s="101"/>
      <c r="H66" s="101"/>
      <c r="I66" s="101"/>
      <c r="J66" s="102">
        <f>J127</f>
        <v>0</v>
      </c>
      <c r="L66" s="99"/>
    </row>
    <row r="67" spans="2:12" s="1" customFormat="1" ht="21.75" hidden="1" customHeight="1">
      <c r="B67" s="28"/>
      <c r="L67" s="28"/>
    </row>
    <row r="68" spans="2:12" s="1" customFormat="1" ht="6.95" hidden="1" customHeight="1"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28"/>
    </row>
    <row r="69" spans="2:12" ht="11.25" hidden="1"/>
    <row r="70" spans="2:12" ht="11.25" hidden="1"/>
    <row r="71" spans="2:12" ht="11.25" hidden="1"/>
    <row r="72" spans="2:12" s="1" customFormat="1" ht="6.95" customHeight="1"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28"/>
    </row>
    <row r="73" spans="2:12" s="1" customFormat="1" ht="24.95" customHeight="1">
      <c r="B73" s="28"/>
      <c r="C73" s="17" t="s">
        <v>115</v>
      </c>
      <c r="L73" s="28"/>
    </row>
    <row r="74" spans="2:12" s="1" customFormat="1" ht="6.95" customHeight="1">
      <c r="B74" s="28"/>
      <c r="L74" s="28"/>
    </row>
    <row r="75" spans="2:12" s="1" customFormat="1" ht="12" customHeight="1">
      <c r="B75" s="28"/>
      <c r="C75" s="23" t="s">
        <v>16</v>
      </c>
      <c r="L75" s="28"/>
    </row>
    <row r="76" spans="2:12" s="1" customFormat="1" ht="16.5" customHeight="1">
      <c r="B76" s="28"/>
      <c r="E76" s="191" t="str">
        <f>E7</f>
        <v>SK Modřany-  hrací plocha</v>
      </c>
      <c r="F76" s="192"/>
      <c r="G76" s="192"/>
      <c r="H76" s="192"/>
      <c r="L76" s="28"/>
    </row>
    <row r="77" spans="2:12" s="1" customFormat="1" ht="12" customHeight="1">
      <c r="B77" s="28"/>
      <c r="C77" s="23" t="s">
        <v>104</v>
      </c>
      <c r="L77" s="28"/>
    </row>
    <row r="78" spans="2:12" s="1" customFormat="1" ht="16.5" customHeight="1">
      <c r="B78" s="28"/>
      <c r="E78" s="154" t="str">
        <f>E9</f>
        <v>2025-109-1-06 - Zábradlí</v>
      </c>
      <c r="F78" s="193"/>
      <c r="G78" s="193"/>
      <c r="H78" s="193"/>
      <c r="L78" s="28"/>
    </row>
    <row r="79" spans="2:12" s="1" customFormat="1" ht="6.95" customHeight="1">
      <c r="B79" s="28"/>
      <c r="L79" s="28"/>
    </row>
    <row r="80" spans="2:12" s="1" customFormat="1" ht="12" customHeight="1">
      <c r="B80" s="28"/>
      <c r="C80" s="23" t="s">
        <v>21</v>
      </c>
      <c r="F80" s="21" t="str">
        <f>F12</f>
        <v>Komořanská - 47, Praha 4 - Modřany</v>
      </c>
      <c r="I80" s="23" t="s">
        <v>23</v>
      </c>
      <c r="J80" s="45" t="str">
        <f>IF(J12="","",J12)</f>
        <v>21. 7. 2025</v>
      </c>
      <c r="L80" s="28"/>
    </row>
    <row r="81" spans="2:65" s="1" customFormat="1" ht="6.95" customHeight="1">
      <c r="B81" s="28"/>
      <c r="L81" s="28"/>
    </row>
    <row r="82" spans="2:65" s="1" customFormat="1" ht="40.15" customHeight="1">
      <c r="B82" s="28"/>
      <c r="C82" s="23" t="s">
        <v>25</v>
      </c>
      <c r="F82" s="21" t="str">
        <f>E15</f>
        <v>Sportovní klub Modřany,Komořanská 47, Praha 4</v>
      </c>
      <c r="I82" s="23" t="s">
        <v>32</v>
      </c>
      <c r="J82" s="26" t="str">
        <f>E21</f>
        <v>ASLB spol.s.r.o.Fikarova 2157/1, Praha 4</v>
      </c>
      <c r="L82" s="28"/>
    </row>
    <row r="83" spans="2:65" s="1" customFormat="1" ht="15.2" customHeight="1">
      <c r="B83" s="28"/>
      <c r="C83" s="23" t="s">
        <v>30</v>
      </c>
      <c r="F83" s="21" t="str">
        <f>IF(E18="","",E18)</f>
        <v>Vyplň údaj</v>
      </c>
      <c r="I83" s="23" t="s">
        <v>36</v>
      </c>
      <c r="J83" s="26" t="str">
        <f>E24</f>
        <v xml:space="preserve"> </v>
      </c>
      <c r="L83" s="28"/>
    </row>
    <row r="84" spans="2:65" s="1" customFormat="1" ht="10.35" customHeight="1">
      <c r="B84" s="28"/>
      <c r="L84" s="28"/>
    </row>
    <row r="85" spans="2:65" s="10" customFormat="1" ht="29.25" customHeight="1">
      <c r="B85" s="103"/>
      <c r="C85" s="104" t="s">
        <v>116</v>
      </c>
      <c r="D85" s="105" t="s">
        <v>59</v>
      </c>
      <c r="E85" s="105" t="s">
        <v>55</v>
      </c>
      <c r="F85" s="105" t="s">
        <v>56</v>
      </c>
      <c r="G85" s="105" t="s">
        <v>117</v>
      </c>
      <c r="H85" s="105" t="s">
        <v>118</v>
      </c>
      <c r="I85" s="105" t="s">
        <v>119</v>
      </c>
      <c r="J85" s="105" t="s">
        <v>109</v>
      </c>
      <c r="K85" s="106" t="s">
        <v>120</v>
      </c>
      <c r="L85" s="103"/>
      <c r="M85" s="52" t="s">
        <v>19</v>
      </c>
      <c r="N85" s="53" t="s">
        <v>44</v>
      </c>
      <c r="O85" s="53" t="s">
        <v>121</v>
      </c>
      <c r="P85" s="53" t="s">
        <v>122</v>
      </c>
      <c r="Q85" s="53" t="s">
        <v>123</v>
      </c>
      <c r="R85" s="53" t="s">
        <v>124</v>
      </c>
      <c r="S85" s="53" t="s">
        <v>125</v>
      </c>
      <c r="T85" s="54" t="s">
        <v>126</v>
      </c>
    </row>
    <row r="86" spans="2:65" s="1" customFormat="1" ht="22.9" customHeight="1">
      <c r="B86" s="28"/>
      <c r="C86" s="57" t="s">
        <v>127</v>
      </c>
      <c r="J86" s="107">
        <f>BK86</f>
        <v>0</v>
      </c>
      <c r="L86" s="28"/>
      <c r="M86" s="55"/>
      <c r="N86" s="46"/>
      <c r="O86" s="46"/>
      <c r="P86" s="108">
        <f>P87+P126</f>
        <v>0</v>
      </c>
      <c r="Q86" s="46"/>
      <c r="R86" s="108">
        <f>R87+R126</f>
        <v>99.953899391360011</v>
      </c>
      <c r="S86" s="46"/>
      <c r="T86" s="109">
        <f>T87+T126</f>
        <v>0</v>
      </c>
      <c r="AT86" s="13" t="s">
        <v>73</v>
      </c>
      <c r="AU86" s="13" t="s">
        <v>110</v>
      </c>
      <c r="BK86" s="110">
        <f>BK87+BK126</f>
        <v>0</v>
      </c>
    </row>
    <row r="87" spans="2:65" s="11" customFormat="1" ht="25.9" customHeight="1">
      <c r="B87" s="111"/>
      <c r="D87" s="112" t="s">
        <v>73</v>
      </c>
      <c r="E87" s="113" t="s">
        <v>128</v>
      </c>
      <c r="F87" s="113" t="s">
        <v>336</v>
      </c>
      <c r="I87" s="114"/>
      <c r="J87" s="115">
        <f>BK87</f>
        <v>0</v>
      </c>
      <c r="L87" s="111"/>
      <c r="M87" s="116"/>
      <c r="P87" s="117">
        <f>P88+P109+P116+P123</f>
        <v>0</v>
      </c>
      <c r="R87" s="117">
        <f>R88+R109+R116+R123</f>
        <v>93.838849791360019</v>
      </c>
      <c r="T87" s="118">
        <f>T88+T109+T116+T123</f>
        <v>0</v>
      </c>
      <c r="AR87" s="112" t="s">
        <v>82</v>
      </c>
      <c r="AT87" s="119" t="s">
        <v>73</v>
      </c>
      <c r="AU87" s="119" t="s">
        <v>74</v>
      </c>
      <c r="AY87" s="112" t="s">
        <v>130</v>
      </c>
      <c r="BK87" s="120">
        <f>BK88+BK109+BK116+BK123</f>
        <v>0</v>
      </c>
    </row>
    <row r="88" spans="2:65" s="11" customFormat="1" ht="22.9" customHeight="1">
      <c r="B88" s="111"/>
      <c r="D88" s="112" t="s">
        <v>73</v>
      </c>
      <c r="E88" s="121" t="s">
        <v>82</v>
      </c>
      <c r="F88" s="121" t="s">
        <v>131</v>
      </c>
      <c r="I88" s="114"/>
      <c r="J88" s="122">
        <f>BK88</f>
        <v>0</v>
      </c>
      <c r="L88" s="111"/>
      <c r="M88" s="116"/>
      <c r="P88" s="117">
        <f>SUM(P89:P108)</f>
        <v>0</v>
      </c>
      <c r="R88" s="117">
        <f>SUM(R89:R108)</f>
        <v>0</v>
      </c>
      <c r="T88" s="118">
        <f>SUM(T89:T108)</f>
        <v>0</v>
      </c>
      <c r="AR88" s="112" t="s">
        <v>82</v>
      </c>
      <c r="AT88" s="119" t="s">
        <v>73</v>
      </c>
      <c r="AU88" s="119" t="s">
        <v>82</v>
      </c>
      <c r="AY88" s="112" t="s">
        <v>130</v>
      </c>
      <c r="BK88" s="120">
        <f>SUM(BK89:BK108)</f>
        <v>0</v>
      </c>
    </row>
    <row r="89" spans="2:65" s="1" customFormat="1" ht="16.5" customHeight="1">
      <c r="B89" s="28"/>
      <c r="C89" s="123" t="s">
        <v>82</v>
      </c>
      <c r="D89" s="123" t="s">
        <v>132</v>
      </c>
      <c r="E89" s="124" t="s">
        <v>566</v>
      </c>
      <c r="F89" s="125" t="s">
        <v>567</v>
      </c>
      <c r="G89" s="126" t="s">
        <v>135</v>
      </c>
      <c r="H89" s="127">
        <v>194</v>
      </c>
      <c r="I89" s="128"/>
      <c r="J89" s="129">
        <f>ROUND(I89*H89,2)</f>
        <v>0</v>
      </c>
      <c r="K89" s="125" t="s">
        <v>136</v>
      </c>
      <c r="L89" s="28"/>
      <c r="M89" s="130" t="s">
        <v>19</v>
      </c>
      <c r="N89" s="131" t="s">
        <v>45</v>
      </c>
      <c r="P89" s="132">
        <f>O89*H89</f>
        <v>0</v>
      </c>
      <c r="Q89" s="132">
        <v>0</v>
      </c>
      <c r="R89" s="132">
        <f>Q89*H89</f>
        <v>0</v>
      </c>
      <c r="S89" s="132">
        <v>0</v>
      </c>
      <c r="T89" s="133">
        <f>S89*H89</f>
        <v>0</v>
      </c>
      <c r="AR89" s="134" t="s">
        <v>137</v>
      </c>
      <c r="AT89" s="134" t="s">
        <v>132</v>
      </c>
      <c r="AU89" s="134" t="s">
        <v>84</v>
      </c>
      <c r="AY89" s="13" t="s">
        <v>130</v>
      </c>
      <c r="BE89" s="135">
        <f>IF(N89="základní",J89,0)</f>
        <v>0</v>
      </c>
      <c r="BF89" s="135">
        <f>IF(N89="snížená",J89,0)</f>
        <v>0</v>
      </c>
      <c r="BG89" s="135">
        <f>IF(N89="zákl. přenesená",J89,0)</f>
        <v>0</v>
      </c>
      <c r="BH89" s="135">
        <f>IF(N89="sníž. přenesená",J89,0)</f>
        <v>0</v>
      </c>
      <c r="BI89" s="135">
        <f>IF(N89="nulová",J89,0)</f>
        <v>0</v>
      </c>
      <c r="BJ89" s="13" t="s">
        <v>82</v>
      </c>
      <c r="BK89" s="135">
        <f>ROUND(I89*H89,2)</f>
        <v>0</v>
      </c>
      <c r="BL89" s="13" t="s">
        <v>137</v>
      </c>
      <c r="BM89" s="134" t="s">
        <v>568</v>
      </c>
    </row>
    <row r="90" spans="2:65" s="1" customFormat="1" ht="11.25">
      <c r="B90" s="28"/>
      <c r="D90" s="136" t="s">
        <v>139</v>
      </c>
      <c r="F90" s="137" t="s">
        <v>569</v>
      </c>
      <c r="I90" s="138"/>
      <c r="L90" s="28"/>
      <c r="M90" s="139"/>
      <c r="T90" s="49"/>
      <c r="AT90" s="13" t="s">
        <v>139</v>
      </c>
      <c r="AU90" s="13" t="s">
        <v>84</v>
      </c>
    </row>
    <row r="91" spans="2:65" s="1" customFormat="1" ht="16.5" customHeight="1">
      <c r="B91" s="28"/>
      <c r="C91" s="123" t="s">
        <v>84</v>
      </c>
      <c r="D91" s="123" t="s">
        <v>132</v>
      </c>
      <c r="E91" s="124" t="s">
        <v>570</v>
      </c>
      <c r="F91" s="125" t="s">
        <v>571</v>
      </c>
      <c r="G91" s="126" t="s">
        <v>135</v>
      </c>
      <c r="H91" s="127">
        <v>194</v>
      </c>
      <c r="I91" s="128"/>
      <c r="J91" s="129">
        <f>ROUND(I91*H91,2)</f>
        <v>0</v>
      </c>
      <c r="K91" s="125" t="s">
        <v>136</v>
      </c>
      <c r="L91" s="28"/>
      <c r="M91" s="130" t="s">
        <v>19</v>
      </c>
      <c r="N91" s="131" t="s">
        <v>45</v>
      </c>
      <c r="P91" s="132">
        <f>O91*H91</f>
        <v>0</v>
      </c>
      <c r="Q91" s="132">
        <v>0</v>
      </c>
      <c r="R91" s="132">
        <f>Q91*H91</f>
        <v>0</v>
      </c>
      <c r="S91" s="132">
        <v>0</v>
      </c>
      <c r="T91" s="133">
        <f>S91*H91</f>
        <v>0</v>
      </c>
      <c r="AR91" s="134" t="s">
        <v>137</v>
      </c>
      <c r="AT91" s="134" t="s">
        <v>132</v>
      </c>
      <c r="AU91" s="134" t="s">
        <v>84</v>
      </c>
      <c r="AY91" s="13" t="s">
        <v>130</v>
      </c>
      <c r="BE91" s="135">
        <f>IF(N91="základní",J91,0)</f>
        <v>0</v>
      </c>
      <c r="BF91" s="135">
        <f>IF(N91="snížená",J91,0)</f>
        <v>0</v>
      </c>
      <c r="BG91" s="135">
        <f>IF(N91="zákl. přenesená",J91,0)</f>
        <v>0</v>
      </c>
      <c r="BH91" s="135">
        <f>IF(N91="sníž. přenesená",J91,0)</f>
        <v>0</v>
      </c>
      <c r="BI91" s="135">
        <f>IF(N91="nulová",J91,0)</f>
        <v>0</v>
      </c>
      <c r="BJ91" s="13" t="s">
        <v>82</v>
      </c>
      <c r="BK91" s="135">
        <f>ROUND(I91*H91,2)</f>
        <v>0</v>
      </c>
      <c r="BL91" s="13" t="s">
        <v>137</v>
      </c>
      <c r="BM91" s="134" t="s">
        <v>572</v>
      </c>
    </row>
    <row r="92" spans="2:65" s="1" customFormat="1" ht="11.25">
      <c r="B92" s="28"/>
      <c r="D92" s="136" t="s">
        <v>139</v>
      </c>
      <c r="F92" s="137" t="s">
        <v>573</v>
      </c>
      <c r="I92" s="138"/>
      <c r="L92" s="28"/>
      <c r="M92" s="139"/>
      <c r="T92" s="49"/>
      <c r="AT92" s="13" t="s">
        <v>139</v>
      </c>
      <c r="AU92" s="13" t="s">
        <v>84</v>
      </c>
    </row>
    <row r="93" spans="2:65" s="1" customFormat="1" ht="24.2" customHeight="1">
      <c r="B93" s="28"/>
      <c r="C93" s="123" t="s">
        <v>147</v>
      </c>
      <c r="D93" s="123" t="s">
        <v>132</v>
      </c>
      <c r="E93" s="124" t="s">
        <v>506</v>
      </c>
      <c r="F93" s="125" t="s">
        <v>507</v>
      </c>
      <c r="G93" s="126" t="s">
        <v>150</v>
      </c>
      <c r="H93" s="127">
        <v>25.088000000000001</v>
      </c>
      <c r="I93" s="128"/>
      <c r="J93" s="129">
        <f>ROUND(I93*H93,2)</f>
        <v>0</v>
      </c>
      <c r="K93" s="125" t="s">
        <v>136</v>
      </c>
      <c r="L93" s="28"/>
      <c r="M93" s="130" t="s">
        <v>19</v>
      </c>
      <c r="N93" s="131" t="s">
        <v>45</v>
      </c>
      <c r="P93" s="132">
        <f>O93*H93</f>
        <v>0</v>
      </c>
      <c r="Q93" s="132">
        <v>0</v>
      </c>
      <c r="R93" s="132">
        <f>Q93*H93</f>
        <v>0</v>
      </c>
      <c r="S93" s="132">
        <v>0</v>
      </c>
      <c r="T93" s="133">
        <f>S93*H93</f>
        <v>0</v>
      </c>
      <c r="AR93" s="134" t="s">
        <v>137</v>
      </c>
      <c r="AT93" s="134" t="s">
        <v>132</v>
      </c>
      <c r="AU93" s="134" t="s">
        <v>84</v>
      </c>
      <c r="AY93" s="13" t="s">
        <v>130</v>
      </c>
      <c r="BE93" s="135">
        <f>IF(N93="základní",J93,0)</f>
        <v>0</v>
      </c>
      <c r="BF93" s="135">
        <f>IF(N93="snížená",J93,0)</f>
        <v>0</v>
      </c>
      <c r="BG93" s="135">
        <f>IF(N93="zákl. přenesená",J93,0)</f>
        <v>0</v>
      </c>
      <c r="BH93" s="135">
        <f>IF(N93="sníž. přenesená",J93,0)</f>
        <v>0</v>
      </c>
      <c r="BI93" s="135">
        <f>IF(N93="nulová",J93,0)</f>
        <v>0</v>
      </c>
      <c r="BJ93" s="13" t="s">
        <v>82</v>
      </c>
      <c r="BK93" s="135">
        <f>ROUND(I93*H93,2)</f>
        <v>0</v>
      </c>
      <c r="BL93" s="13" t="s">
        <v>137</v>
      </c>
      <c r="BM93" s="134" t="s">
        <v>574</v>
      </c>
    </row>
    <row r="94" spans="2:65" s="1" customFormat="1" ht="11.25">
      <c r="B94" s="28"/>
      <c r="D94" s="136" t="s">
        <v>139</v>
      </c>
      <c r="F94" s="137" t="s">
        <v>509</v>
      </c>
      <c r="I94" s="138"/>
      <c r="L94" s="28"/>
      <c r="M94" s="139"/>
      <c r="T94" s="49"/>
      <c r="AT94" s="13" t="s">
        <v>139</v>
      </c>
      <c r="AU94" s="13" t="s">
        <v>84</v>
      </c>
    </row>
    <row r="95" spans="2:65" s="1" customFormat="1" ht="37.9" customHeight="1">
      <c r="B95" s="28"/>
      <c r="C95" s="123" t="s">
        <v>137</v>
      </c>
      <c r="D95" s="123" t="s">
        <v>132</v>
      </c>
      <c r="E95" s="124" t="s">
        <v>510</v>
      </c>
      <c r="F95" s="125" t="s">
        <v>511</v>
      </c>
      <c r="G95" s="126" t="s">
        <v>150</v>
      </c>
      <c r="H95" s="127">
        <v>25.088000000000001</v>
      </c>
      <c r="I95" s="128"/>
      <c r="J95" s="129">
        <f>ROUND(I95*H95,2)</f>
        <v>0</v>
      </c>
      <c r="K95" s="125" t="s">
        <v>136</v>
      </c>
      <c r="L95" s="28"/>
      <c r="M95" s="130" t="s">
        <v>19</v>
      </c>
      <c r="N95" s="131" t="s">
        <v>45</v>
      </c>
      <c r="P95" s="132">
        <f>O95*H95</f>
        <v>0</v>
      </c>
      <c r="Q95" s="132">
        <v>0</v>
      </c>
      <c r="R95" s="132">
        <f>Q95*H95</f>
        <v>0</v>
      </c>
      <c r="S95" s="132">
        <v>0</v>
      </c>
      <c r="T95" s="133">
        <f>S95*H95</f>
        <v>0</v>
      </c>
      <c r="AR95" s="134" t="s">
        <v>137</v>
      </c>
      <c r="AT95" s="134" t="s">
        <v>132</v>
      </c>
      <c r="AU95" s="134" t="s">
        <v>84</v>
      </c>
      <c r="AY95" s="13" t="s">
        <v>130</v>
      </c>
      <c r="BE95" s="135">
        <f>IF(N95="základní",J95,0)</f>
        <v>0</v>
      </c>
      <c r="BF95" s="135">
        <f>IF(N95="snížená",J95,0)</f>
        <v>0</v>
      </c>
      <c r="BG95" s="135">
        <f>IF(N95="zákl. přenesená",J95,0)</f>
        <v>0</v>
      </c>
      <c r="BH95" s="135">
        <f>IF(N95="sníž. přenesená",J95,0)</f>
        <v>0</v>
      </c>
      <c r="BI95" s="135">
        <f>IF(N95="nulová",J95,0)</f>
        <v>0</v>
      </c>
      <c r="BJ95" s="13" t="s">
        <v>82</v>
      </c>
      <c r="BK95" s="135">
        <f>ROUND(I95*H95,2)</f>
        <v>0</v>
      </c>
      <c r="BL95" s="13" t="s">
        <v>137</v>
      </c>
      <c r="BM95" s="134" t="s">
        <v>575</v>
      </c>
    </row>
    <row r="96" spans="2:65" s="1" customFormat="1" ht="11.25">
      <c r="B96" s="28"/>
      <c r="D96" s="136" t="s">
        <v>139</v>
      </c>
      <c r="F96" s="137" t="s">
        <v>513</v>
      </c>
      <c r="I96" s="138"/>
      <c r="L96" s="28"/>
      <c r="M96" s="139"/>
      <c r="T96" s="49"/>
      <c r="AT96" s="13" t="s">
        <v>139</v>
      </c>
      <c r="AU96" s="13" t="s">
        <v>84</v>
      </c>
    </row>
    <row r="97" spans="2:65" s="1" customFormat="1" ht="37.9" customHeight="1">
      <c r="B97" s="28"/>
      <c r="C97" s="123" t="s">
        <v>157</v>
      </c>
      <c r="D97" s="123" t="s">
        <v>132</v>
      </c>
      <c r="E97" s="124" t="s">
        <v>158</v>
      </c>
      <c r="F97" s="125" t="s">
        <v>159</v>
      </c>
      <c r="G97" s="126" t="s">
        <v>150</v>
      </c>
      <c r="H97" s="127">
        <v>25.088000000000001</v>
      </c>
      <c r="I97" s="128"/>
      <c r="J97" s="129">
        <f>ROUND(I97*H97,2)</f>
        <v>0</v>
      </c>
      <c r="K97" s="125" t="s">
        <v>136</v>
      </c>
      <c r="L97" s="28"/>
      <c r="M97" s="130" t="s">
        <v>19</v>
      </c>
      <c r="N97" s="131" t="s">
        <v>45</v>
      </c>
      <c r="P97" s="132">
        <f>O97*H97</f>
        <v>0</v>
      </c>
      <c r="Q97" s="132">
        <v>0</v>
      </c>
      <c r="R97" s="132">
        <f>Q97*H97</f>
        <v>0</v>
      </c>
      <c r="S97" s="132">
        <v>0</v>
      </c>
      <c r="T97" s="133">
        <f>S97*H97</f>
        <v>0</v>
      </c>
      <c r="AR97" s="134" t="s">
        <v>137</v>
      </c>
      <c r="AT97" s="134" t="s">
        <v>132</v>
      </c>
      <c r="AU97" s="134" t="s">
        <v>84</v>
      </c>
      <c r="AY97" s="13" t="s">
        <v>130</v>
      </c>
      <c r="BE97" s="135">
        <f>IF(N97="základní",J97,0)</f>
        <v>0</v>
      </c>
      <c r="BF97" s="135">
        <f>IF(N97="snížená",J97,0)</f>
        <v>0</v>
      </c>
      <c r="BG97" s="135">
        <f>IF(N97="zákl. přenesená",J97,0)</f>
        <v>0</v>
      </c>
      <c r="BH97" s="135">
        <f>IF(N97="sníž. přenesená",J97,0)</f>
        <v>0</v>
      </c>
      <c r="BI97" s="135">
        <f>IF(N97="nulová",J97,0)</f>
        <v>0</v>
      </c>
      <c r="BJ97" s="13" t="s">
        <v>82</v>
      </c>
      <c r="BK97" s="135">
        <f>ROUND(I97*H97,2)</f>
        <v>0</v>
      </c>
      <c r="BL97" s="13" t="s">
        <v>137</v>
      </c>
      <c r="BM97" s="134" t="s">
        <v>576</v>
      </c>
    </row>
    <row r="98" spans="2:65" s="1" customFormat="1" ht="11.25">
      <c r="B98" s="28"/>
      <c r="D98" s="136" t="s">
        <v>139</v>
      </c>
      <c r="F98" s="137" t="s">
        <v>161</v>
      </c>
      <c r="I98" s="138"/>
      <c r="L98" s="28"/>
      <c r="M98" s="139"/>
      <c r="T98" s="49"/>
      <c r="AT98" s="13" t="s">
        <v>139</v>
      </c>
      <c r="AU98" s="13" t="s">
        <v>84</v>
      </c>
    </row>
    <row r="99" spans="2:65" s="1" customFormat="1" ht="37.9" customHeight="1">
      <c r="B99" s="28"/>
      <c r="C99" s="123" t="s">
        <v>162</v>
      </c>
      <c r="D99" s="123" t="s">
        <v>132</v>
      </c>
      <c r="E99" s="124" t="s">
        <v>515</v>
      </c>
      <c r="F99" s="125" t="s">
        <v>516</v>
      </c>
      <c r="G99" s="126" t="s">
        <v>150</v>
      </c>
      <c r="H99" s="127">
        <v>25.088000000000001</v>
      </c>
      <c r="I99" s="128"/>
      <c r="J99" s="129">
        <f>ROUND(I99*H99,2)</f>
        <v>0</v>
      </c>
      <c r="K99" s="125" t="s">
        <v>136</v>
      </c>
      <c r="L99" s="28"/>
      <c r="M99" s="130" t="s">
        <v>19</v>
      </c>
      <c r="N99" s="131" t="s">
        <v>45</v>
      </c>
      <c r="P99" s="132">
        <f>O99*H99</f>
        <v>0</v>
      </c>
      <c r="Q99" s="132">
        <v>0</v>
      </c>
      <c r="R99" s="132">
        <f>Q99*H99</f>
        <v>0</v>
      </c>
      <c r="S99" s="132">
        <v>0</v>
      </c>
      <c r="T99" s="133">
        <f>S99*H99</f>
        <v>0</v>
      </c>
      <c r="AR99" s="134" t="s">
        <v>137</v>
      </c>
      <c r="AT99" s="134" t="s">
        <v>132</v>
      </c>
      <c r="AU99" s="134" t="s">
        <v>84</v>
      </c>
      <c r="AY99" s="13" t="s">
        <v>130</v>
      </c>
      <c r="BE99" s="135">
        <f>IF(N99="základní",J99,0)</f>
        <v>0</v>
      </c>
      <c r="BF99" s="135">
        <f>IF(N99="snížená",J99,0)</f>
        <v>0</v>
      </c>
      <c r="BG99" s="135">
        <f>IF(N99="zákl. přenesená",J99,0)</f>
        <v>0</v>
      </c>
      <c r="BH99" s="135">
        <f>IF(N99="sníž. přenesená",J99,0)</f>
        <v>0</v>
      </c>
      <c r="BI99" s="135">
        <f>IF(N99="nulová",J99,0)</f>
        <v>0</v>
      </c>
      <c r="BJ99" s="13" t="s">
        <v>82</v>
      </c>
      <c r="BK99" s="135">
        <f>ROUND(I99*H99,2)</f>
        <v>0</v>
      </c>
      <c r="BL99" s="13" t="s">
        <v>137</v>
      </c>
      <c r="BM99" s="134" t="s">
        <v>577</v>
      </c>
    </row>
    <row r="100" spans="2:65" s="1" customFormat="1" ht="11.25">
      <c r="B100" s="28"/>
      <c r="D100" s="136" t="s">
        <v>139</v>
      </c>
      <c r="F100" s="137" t="s">
        <v>518</v>
      </c>
      <c r="I100" s="138"/>
      <c r="L100" s="28"/>
      <c r="M100" s="139"/>
      <c r="T100" s="49"/>
      <c r="AT100" s="13" t="s">
        <v>139</v>
      </c>
      <c r="AU100" s="13" t="s">
        <v>84</v>
      </c>
    </row>
    <row r="101" spans="2:65" s="1" customFormat="1" ht="24.2" customHeight="1">
      <c r="B101" s="28"/>
      <c r="C101" s="123" t="s">
        <v>167</v>
      </c>
      <c r="D101" s="123" t="s">
        <v>132</v>
      </c>
      <c r="E101" s="124" t="s">
        <v>364</v>
      </c>
      <c r="F101" s="125" t="s">
        <v>519</v>
      </c>
      <c r="G101" s="126" t="s">
        <v>150</v>
      </c>
      <c r="H101" s="127">
        <v>25.088000000000001</v>
      </c>
      <c r="I101" s="128"/>
      <c r="J101" s="129">
        <f>ROUND(I101*H101,2)</f>
        <v>0</v>
      </c>
      <c r="K101" s="125" t="s">
        <v>136</v>
      </c>
      <c r="L101" s="28"/>
      <c r="M101" s="130" t="s">
        <v>19</v>
      </c>
      <c r="N101" s="131" t="s">
        <v>45</v>
      </c>
      <c r="P101" s="132">
        <f>O101*H101</f>
        <v>0</v>
      </c>
      <c r="Q101" s="132">
        <v>0</v>
      </c>
      <c r="R101" s="132">
        <f>Q101*H101</f>
        <v>0</v>
      </c>
      <c r="S101" s="132">
        <v>0</v>
      </c>
      <c r="T101" s="133">
        <f>S101*H101</f>
        <v>0</v>
      </c>
      <c r="AR101" s="134" t="s">
        <v>137</v>
      </c>
      <c r="AT101" s="134" t="s">
        <v>132</v>
      </c>
      <c r="AU101" s="134" t="s">
        <v>84</v>
      </c>
      <c r="AY101" s="13" t="s">
        <v>130</v>
      </c>
      <c r="BE101" s="135">
        <f>IF(N101="základní",J101,0)</f>
        <v>0</v>
      </c>
      <c r="BF101" s="135">
        <f>IF(N101="snížená",J101,0)</f>
        <v>0</v>
      </c>
      <c r="BG101" s="135">
        <f>IF(N101="zákl. přenesená",J101,0)</f>
        <v>0</v>
      </c>
      <c r="BH101" s="135">
        <f>IF(N101="sníž. přenesená",J101,0)</f>
        <v>0</v>
      </c>
      <c r="BI101" s="135">
        <f>IF(N101="nulová",J101,0)</f>
        <v>0</v>
      </c>
      <c r="BJ101" s="13" t="s">
        <v>82</v>
      </c>
      <c r="BK101" s="135">
        <f>ROUND(I101*H101,2)</f>
        <v>0</v>
      </c>
      <c r="BL101" s="13" t="s">
        <v>137</v>
      </c>
      <c r="BM101" s="134" t="s">
        <v>578</v>
      </c>
    </row>
    <row r="102" spans="2:65" s="1" customFormat="1" ht="11.25">
      <c r="B102" s="28"/>
      <c r="D102" s="136" t="s">
        <v>139</v>
      </c>
      <c r="F102" s="137" t="s">
        <v>521</v>
      </c>
      <c r="I102" s="138"/>
      <c r="L102" s="28"/>
      <c r="M102" s="139"/>
      <c r="T102" s="49"/>
      <c r="AT102" s="13" t="s">
        <v>139</v>
      </c>
      <c r="AU102" s="13" t="s">
        <v>84</v>
      </c>
    </row>
    <row r="103" spans="2:65" s="1" customFormat="1" ht="24.2" customHeight="1">
      <c r="B103" s="28"/>
      <c r="C103" s="123" t="s">
        <v>172</v>
      </c>
      <c r="D103" s="123" t="s">
        <v>132</v>
      </c>
      <c r="E103" s="124" t="s">
        <v>168</v>
      </c>
      <c r="F103" s="125" t="s">
        <v>169</v>
      </c>
      <c r="G103" s="126" t="s">
        <v>150</v>
      </c>
      <c r="H103" s="127">
        <v>25.088000000000001</v>
      </c>
      <c r="I103" s="128"/>
      <c r="J103" s="129">
        <f>ROUND(I103*H103,2)</f>
        <v>0</v>
      </c>
      <c r="K103" s="125" t="s">
        <v>136</v>
      </c>
      <c r="L103" s="28"/>
      <c r="M103" s="130" t="s">
        <v>19</v>
      </c>
      <c r="N103" s="131" t="s">
        <v>45</v>
      </c>
      <c r="P103" s="132">
        <f>O103*H103</f>
        <v>0</v>
      </c>
      <c r="Q103" s="132">
        <v>0</v>
      </c>
      <c r="R103" s="132">
        <f>Q103*H103</f>
        <v>0</v>
      </c>
      <c r="S103" s="132">
        <v>0</v>
      </c>
      <c r="T103" s="133">
        <f>S103*H103</f>
        <v>0</v>
      </c>
      <c r="AR103" s="134" t="s">
        <v>137</v>
      </c>
      <c r="AT103" s="134" t="s">
        <v>132</v>
      </c>
      <c r="AU103" s="134" t="s">
        <v>84</v>
      </c>
      <c r="AY103" s="13" t="s">
        <v>130</v>
      </c>
      <c r="BE103" s="135">
        <f>IF(N103="základní",J103,0)</f>
        <v>0</v>
      </c>
      <c r="BF103" s="135">
        <f>IF(N103="snížená",J103,0)</f>
        <v>0</v>
      </c>
      <c r="BG103" s="135">
        <f>IF(N103="zákl. přenesená",J103,0)</f>
        <v>0</v>
      </c>
      <c r="BH103" s="135">
        <f>IF(N103="sníž. přenesená",J103,0)</f>
        <v>0</v>
      </c>
      <c r="BI103" s="135">
        <f>IF(N103="nulová",J103,0)</f>
        <v>0</v>
      </c>
      <c r="BJ103" s="13" t="s">
        <v>82</v>
      </c>
      <c r="BK103" s="135">
        <f>ROUND(I103*H103,2)</f>
        <v>0</v>
      </c>
      <c r="BL103" s="13" t="s">
        <v>137</v>
      </c>
      <c r="BM103" s="134" t="s">
        <v>579</v>
      </c>
    </row>
    <row r="104" spans="2:65" s="1" customFormat="1" ht="11.25">
      <c r="B104" s="28"/>
      <c r="D104" s="136" t="s">
        <v>139</v>
      </c>
      <c r="F104" s="137" t="s">
        <v>171</v>
      </c>
      <c r="I104" s="138"/>
      <c r="L104" s="28"/>
      <c r="M104" s="139"/>
      <c r="T104" s="49"/>
      <c r="AT104" s="13" t="s">
        <v>139</v>
      </c>
      <c r="AU104" s="13" t="s">
        <v>84</v>
      </c>
    </row>
    <row r="105" spans="2:65" s="1" customFormat="1" ht="24.2" customHeight="1">
      <c r="B105" s="28"/>
      <c r="C105" s="123" t="s">
        <v>178</v>
      </c>
      <c r="D105" s="123" t="s">
        <v>132</v>
      </c>
      <c r="E105" s="124" t="s">
        <v>523</v>
      </c>
      <c r="F105" s="125" t="s">
        <v>524</v>
      </c>
      <c r="G105" s="126" t="s">
        <v>175</v>
      </c>
      <c r="H105" s="127">
        <v>40.140999999999998</v>
      </c>
      <c r="I105" s="128"/>
      <c r="J105" s="129">
        <f>ROUND(I105*H105,2)</f>
        <v>0</v>
      </c>
      <c r="K105" s="125" t="s">
        <v>136</v>
      </c>
      <c r="L105" s="28"/>
      <c r="M105" s="130" t="s">
        <v>19</v>
      </c>
      <c r="N105" s="131" t="s">
        <v>45</v>
      </c>
      <c r="P105" s="132">
        <f>O105*H105</f>
        <v>0</v>
      </c>
      <c r="Q105" s="132">
        <v>0</v>
      </c>
      <c r="R105" s="132">
        <f>Q105*H105</f>
        <v>0</v>
      </c>
      <c r="S105" s="132">
        <v>0</v>
      </c>
      <c r="T105" s="133">
        <f>S105*H105</f>
        <v>0</v>
      </c>
      <c r="AR105" s="134" t="s">
        <v>137</v>
      </c>
      <c r="AT105" s="134" t="s">
        <v>132</v>
      </c>
      <c r="AU105" s="134" t="s">
        <v>84</v>
      </c>
      <c r="AY105" s="13" t="s">
        <v>130</v>
      </c>
      <c r="BE105" s="135">
        <f>IF(N105="základní",J105,0)</f>
        <v>0</v>
      </c>
      <c r="BF105" s="135">
        <f>IF(N105="snížená",J105,0)</f>
        <v>0</v>
      </c>
      <c r="BG105" s="135">
        <f>IF(N105="zákl. přenesená",J105,0)</f>
        <v>0</v>
      </c>
      <c r="BH105" s="135">
        <f>IF(N105="sníž. přenesená",J105,0)</f>
        <v>0</v>
      </c>
      <c r="BI105" s="135">
        <f>IF(N105="nulová",J105,0)</f>
        <v>0</v>
      </c>
      <c r="BJ105" s="13" t="s">
        <v>82</v>
      </c>
      <c r="BK105" s="135">
        <f>ROUND(I105*H105,2)</f>
        <v>0</v>
      </c>
      <c r="BL105" s="13" t="s">
        <v>137</v>
      </c>
      <c r="BM105" s="134" t="s">
        <v>580</v>
      </c>
    </row>
    <row r="106" spans="2:65" s="1" customFormat="1" ht="11.25">
      <c r="B106" s="28"/>
      <c r="D106" s="136" t="s">
        <v>139</v>
      </c>
      <c r="F106" s="137" t="s">
        <v>526</v>
      </c>
      <c r="I106" s="138"/>
      <c r="L106" s="28"/>
      <c r="M106" s="139"/>
      <c r="T106" s="49"/>
      <c r="AT106" s="13" t="s">
        <v>139</v>
      </c>
      <c r="AU106" s="13" t="s">
        <v>84</v>
      </c>
    </row>
    <row r="107" spans="2:65" s="1" customFormat="1" ht="24.2" customHeight="1">
      <c r="B107" s="28"/>
      <c r="C107" s="123" t="s">
        <v>183</v>
      </c>
      <c r="D107" s="123" t="s">
        <v>132</v>
      </c>
      <c r="E107" s="124" t="s">
        <v>581</v>
      </c>
      <c r="F107" s="125" t="s">
        <v>582</v>
      </c>
      <c r="G107" s="126" t="s">
        <v>135</v>
      </c>
      <c r="H107" s="127">
        <v>194</v>
      </c>
      <c r="I107" s="128"/>
      <c r="J107" s="129">
        <f>ROUND(I107*H107,2)</f>
        <v>0</v>
      </c>
      <c r="K107" s="125" t="s">
        <v>136</v>
      </c>
      <c r="L107" s="28"/>
      <c r="M107" s="130" t="s">
        <v>19</v>
      </c>
      <c r="N107" s="131" t="s">
        <v>45</v>
      </c>
      <c r="P107" s="132">
        <f>O107*H107</f>
        <v>0</v>
      </c>
      <c r="Q107" s="132">
        <v>0</v>
      </c>
      <c r="R107" s="132">
        <f>Q107*H107</f>
        <v>0</v>
      </c>
      <c r="S107" s="132">
        <v>0</v>
      </c>
      <c r="T107" s="133">
        <f>S107*H107</f>
        <v>0</v>
      </c>
      <c r="AR107" s="134" t="s">
        <v>137</v>
      </c>
      <c r="AT107" s="134" t="s">
        <v>132</v>
      </c>
      <c r="AU107" s="134" t="s">
        <v>84</v>
      </c>
      <c r="AY107" s="13" t="s">
        <v>130</v>
      </c>
      <c r="BE107" s="135">
        <f>IF(N107="základní",J107,0)</f>
        <v>0</v>
      </c>
      <c r="BF107" s="135">
        <f>IF(N107="snížená",J107,0)</f>
        <v>0</v>
      </c>
      <c r="BG107" s="135">
        <f>IF(N107="zákl. přenesená",J107,0)</f>
        <v>0</v>
      </c>
      <c r="BH107" s="135">
        <f>IF(N107="sníž. přenesená",J107,0)</f>
        <v>0</v>
      </c>
      <c r="BI107" s="135">
        <f>IF(N107="nulová",J107,0)</f>
        <v>0</v>
      </c>
      <c r="BJ107" s="13" t="s">
        <v>82</v>
      </c>
      <c r="BK107" s="135">
        <f>ROUND(I107*H107,2)</f>
        <v>0</v>
      </c>
      <c r="BL107" s="13" t="s">
        <v>137</v>
      </c>
      <c r="BM107" s="134" t="s">
        <v>583</v>
      </c>
    </row>
    <row r="108" spans="2:65" s="1" customFormat="1" ht="11.25">
      <c r="B108" s="28"/>
      <c r="D108" s="136" t="s">
        <v>139</v>
      </c>
      <c r="F108" s="137" t="s">
        <v>584</v>
      </c>
      <c r="I108" s="138"/>
      <c r="L108" s="28"/>
      <c r="M108" s="139"/>
      <c r="T108" s="49"/>
      <c r="AT108" s="13" t="s">
        <v>139</v>
      </c>
      <c r="AU108" s="13" t="s">
        <v>84</v>
      </c>
    </row>
    <row r="109" spans="2:65" s="11" customFormat="1" ht="22.9" customHeight="1">
      <c r="B109" s="111"/>
      <c r="D109" s="112" t="s">
        <v>73</v>
      </c>
      <c r="E109" s="121" t="s">
        <v>84</v>
      </c>
      <c r="F109" s="121" t="s">
        <v>399</v>
      </c>
      <c r="I109" s="114"/>
      <c r="J109" s="122">
        <f>BK109</f>
        <v>0</v>
      </c>
      <c r="L109" s="111"/>
      <c r="M109" s="116"/>
      <c r="P109" s="117">
        <f>SUM(P110:P115)</f>
        <v>0</v>
      </c>
      <c r="R109" s="117">
        <f>SUM(R110:R115)</f>
        <v>93.537819791360022</v>
      </c>
      <c r="T109" s="118">
        <f>SUM(T110:T115)</f>
        <v>0</v>
      </c>
      <c r="AR109" s="112" t="s">
        <v>82</v>
      </c>
      <c r="AT109" s="119" t="s">
        <v>73</v>
      </c>
      <c r="AU109" s="119" t="s">
        <v>82</v>
      </c>
      <c r="AY109" s="112" t="s">
        <v>130</v>
      </c>
      <c r="BK109" s="120">
        <f>SUM(BK110:BK115)</f>
        <v>0</v>
      </c>
    </row>
    <row r="110" spans="2:65" s="1" customFormat="1" ht="24.2" customHeight="1">
      <c r="B110" s="28"/>
      <c r="C110" s="123" t="s">
        <v>188</v>
      </c>
      <c r="D110" s="123" t="s">
        <v>132</v>
      </c>
      <c r="E110" s="124" t="s">
        <v>179</v>
      </c>
      <c r="F110" s="125" t="s">
        <v>180</v>
      </c>
      <c r="G110" s="126" t="s">
        <v>135</v>
      </c>
      <c r="H110" s="127">
        <v>35.840000000000003</v>
      </c>
      <c r="I110" s="128"/>
      <c r="J110" s="129">
        <f>ROUND(I110*H110,2)</f>
        <v>0</v>
      </c>
      <c r="K110" s="125" t="s">
        <v>136</v>
      </c>
      <c r="L110" s="28"/>
      <c r="M110" s="130" t="s">
        <v>19</v>
      </c>
      <c r="N110" s="131" t="s">
        <v>45</v>
      </c>
      <c r="P110" s="132">
        <f>O110*H110</f>
        <v>0</v>
      </c>
      <c r="Q110" s="132">
        <v>0</v>
      </c>
      <c r="R110" s="132">
        <f>Q110*H110</f>
        <v>0</v>
      </c>
      <c r="S110" s="132">
        <v>0</v>
      </c>
      <c r="T110" s="133">
        <f>S110*H110</f>
        <v>0</v>
      </c>
      <c r="AR110" s="134" t="s">
        <v>137</v>
      </c>
      <c r="AT110" s="134" t="s">
        <v>132</v>
      </c>
      <c r="AU110" s="134" t="s">
        <v>84</v>
      </c>
      <c r="AY110" s="13" t="s">
        <v>130</v>
      </c>
      <c r="BE110" s="135">
        <f>IF(N110="základní",J110,0)</f>
        <v>0</v>
      </c>
      <c r="BF110" s="135">
        <f>IF(N110="snížená",J110,0)</f>
        <v>0</v>
      </c>
      <c r="BG110" s="135">
        <f>IF(N110="zákl. přenesená",J110,0)</f>
        <v>0</v>
      </c>
      <c r="BH110" s="135">
        <f>IF(N110="sníž. přenesená",J110,0)</f>
        <v>0</v>
      </c>
      <c r="BI110" s="135">
        <f>IF(N110="nulová",J110,0)</f>
        <v>0</v>
      </c>
      <c r="BJ110" s="13" t="s">
        <v>82</v>
      </c>
      <c r="BK110" s="135">
        <f>ROUND(I110*H110,2)</f>
        <v>0</v>
      </c>
      <c r="BL110" s="13" t="s">
        <v>137</v>
      </c>
      <c r="BM110" s="134" t="s">
        <v>585</v>
      </c>
    </row>
    <row r="111" spans="2:65" s="1" customFormat="1" ht="11.25">
      <c r="B111" s="28"/>
      <c r="D111" s="136" t="s">
        <v>139</v>
      </c>
      <c r="F111" s="137" t="s">
        <v>182</v>
      </c>
      <c r="I111" s="138"/>
      <c r="L111" s="28"/>
      <c r="M111" s="139"/>
      <c r="T111" s="49"/>
      <c r="AT111" s="13" t="s">
        <v>139</v>
      </c>
      <c r="AU111" s="13" t="s">
        <v>84</v>
      </c>
    </row>
    <row r="112" spans="2:65" s="1" customFormat="1" ht="21.75" customHeight="1">
      <c r="B112" s="28"/>
      <c r="C112" s="123" t="s">
        <v>8</v>
      </c>
      <c r="D112" s="123" t="s">
        <v>132</v>
      </c>
      <c r="E112" s="124" t="s">
        <v>532</v>
      </c>
      <c r="F112" s="125" t="s">
        <v>533</v>
      </c>
      <c r="G112" s="126" t="s">
        <v>150</v>
      </c>
      <c r="H112" s="127">
        <v>1.792</v>
      </c>
      <c r="I112" s="128"/>
      <c r="J112" s="129">
        <f>ROUND(I112*H112,2)</f>
        <v>0</v>
      </c>
      <c r="K112" s="125" t="s">
        <v>136</v>
      </c>
      <c r="L112" s="28"/>
      <c r="M112" s="130" t="s">
        <v>19</v>
      </c>
      <c r="N112" s="131" t="s">
        <v>45</v>
      </c>
      <c r="P112" s="132">
        <f>O112*H112</f>
        <v>0</v>
      </c>
      <c r="Q112" s="132">
        <v>2.16</v>
      </c>
      <c r="R112" s="132">
        <f>Q112*H112</f>
        <v>3.8707200000000004</v>
      </c>
      <c r="S112" s="132">
        <v>0</v>
      </c>
      <c r="T112" s="133">
        <f>S112*H112</f>
        <v>0</v>
      </c>
      <c r="AR112" s="134" t="s">
        <v>137</v>
      </c>
      <c r="AT112" s="134" t="s">
        <v>132</v>
      </c>
      <c r="AU112" s="134" t="s">
        <v>84</v>
      </c>
      <c r="AY112" s="13" t="s">
        <v>130</v>
      </c>
      <c r="BE112" s="135">
        <f>IF(N112="základní",J112,0)</f>
        <v>0</v>
      </c>
      <c r="BF112" s="135">
        <f>IF(N112="snížená",J112,0)</f>
        <v>0</v>
      </c>
      <c r="BG112" s="135">
        <f>IF(N112="zákl. přenesená",J112,0)</f>
        <v>0</v>
      </c>
      <c r="BH112" s="135">
        <f>IF(N112="sníž. přenesená",J112,0)</f>
        <v>0</v>
      </c>
      <c r="BI112" s="135">
        <f>IF(N112="nulová",J112,0)</f>
        <v>0</v>
      </c>
      <c r="BJ112" s="13" t="s">
        <v>82</v>
      </c>
      <c r="BK112" s="135">
        <f>ROUND(I112*H112,2)</f>
        <v>0</v>
      </c>
      <c r="BL112" s="13" t="s">
        <v>137</v>
      </c>
      <c r="BM112" s="134" t="s">
        <v>586</v>
      </c>
    </row>
    <row r="113" spans="2:65" s="1" customFormat="1" ht="11.25">
      <c r="B113" s="28"/>
      <c r="D113" s="136" t="s">
        <v>139</v>
      </c>
      <c r="F113" s="137" t="s">
        <v>535</v>
      </c>
      <c r="I113" s="138"/>
      <c r="L113" s="28"/>
      <c r="M113" s="139"/>
      <c r="T113" s="49"/>
      <c r="AT113" s="13" t="s">
        <v>139</v>
      </c>
      <c r="AU113" s="13" t="s">
        <v>84</v>
      </c>
    </row>
    <row r="114" spans="2:65" s="1" customFormat="1" ht="21.75" customHeight="1">
      <c r="B114" s="28"/>
      <c r="C114" s="123" t="s">
        <v>197</v>
      </c>
      <c r="D114" s="123" t="s">
        <v>132</v>
      </c>
      <c r="E114" s="124" t="s">
        <v>536</v>
      </c>
      <c r="F114" s="125" t="s">
        <v>537</v>
      </c>
      <c r="G114" s="126" t="s">
        <v>150</v>
      </c>
      <c r="H114" s="127">
        <v>35.840000000000003</v>
      </c>
      <c r="I114" s="128"/>
      <c r="J114" s="129">
        <f>ROUND(I114*H114,2)</f>
        <v>0</v>
      </c>
      <c r="K114" s="125" t="s">
        <v>136</v>
      </c>
      <c r="L114" s="28"/>
      <c r="M114" s="130" t="s">
        <v>19</v>
      </c>
      <c r="N114" s="131" t="s">
        <v>45</v>
      </c>
      <c r="P114" s="132">
        <f>O114*H114</f>
        <v>0</v>
      </c>
      <c r="Q114" s="132">
        <v>2.5018722040000001</v>
      </c>
      <c r="R114" s="132">
        <f>Q114*H114</f>
        <v>89.667099791360016</v>
      </c>
      <c r="S114" s="132">
        <v>0</v>
      </c>
      <c r="T114" s="133">
        <f>S114*H114</f>
        <v>0</v>
      </c>
      <c r="AR114" s="134" t="s">
        <v>137</v>
      </c>
      <c r="AT114" s="134" t="s">
        <v>132</v>
      </c>
      <c r="AU114" s="134" t="s">
        <v>84</v>
      </c>
      <c r="AY114" s="13" t="s">
        <v>130</v>
      </c>
      <c r="BE114" s="135">
        <f>IF(N114="základní",J114,0)</f>
        <v>0</v>
      </c>
      <c r="BF114" s="135">
        <f>IF(N114="snížená",J114,0)</f>
        <v>0</v>
      </c>
      <c r="BG114" s="135">
        <f>IF(N114="zákl. přenesená",J114,0)</f>
        <v>0</v>
      </c>
      <c r="BH114" s="135">
        <f>IF(N114="sníž. přenesená",J114,0)</f>
        <v>0</v>
      </c>
      <c r="BI114" s="135">
        <f>IF(N114="nulová",J114,0)</f>
        <v>0</v>
      </c>
      <c r="BJ114" s="13" t="s">
        <v>82</v>
      </c>
      <c r="BK114" s="135">
        <f>ROUND(I114*H114,2)</f>
        <v>0</v>
      </c>
      <c r="BL114" s="13" t="s">
        <v>137</v>
      </c>
      <c r="BM114" s="134" t="s">
        <v>587</v>
      </c>
    </row>
    <row r="115" spans="2:65" s="1" customFormat="1" ht="11.25">
      <c r="B115" s="28"/>
      <c r="D115" s="136" t="s">
        <v>139</v>
      </c>
      <c r="F115" s="137" t="s">
        <v>539</v>
      </c>
      <c r="I115" s="138"/>
      <c r="L115" s="28"/>
      <c r="M115" s="139"/>
      <c r="T115" s="49"/>
      <c r="AT115" s="13" t="s">
        <v>139</v>
      </c>
      <c r="AU115" s="13" t="s">
        <v>84</v>
      </c>
    </row>
    <row r="116" spans="2:65" s="11" customFormat="1" ht="22.9" customHeight="1">
      <c r="B116" s="111"/>
      <c r="D116" s="112" t="s">
        <v>73</v>
      </c>
      <c r="E116" s="121" t="s">
        <v>147</v>
      </c>
      <c r="F116" s="121" t="s">
        <v>588</v>
      </c>
      <c r="I116" s="114"/>
      <c r="J116" s="122">
        <f>BK116</f>
        <v>0</v>
      </c>
      <c r="L116" s="111"/>
      <c r="M116" s="116"/>
      <c r="P116" s="117">
        <f>SUM(P117:P122)</f>
        <v>0</v>
      </c>
      <c r="R116" s="117">
        <f>SUM(R117:R122)</f>
        <v>0.30103000000000002</v>
      </c>
      <c r="T116" s="118">
        <f>SUM(T117:T122)</f>
        <v>0</v>
      </c>
      <c r="AR116" s="112" t="s">
        <v>82</v>
      </c>
      <c r="AT116" s="119" t="s">
        <v>73</v>
      </c>
      <c r="AU116" s="119" t="s">
        <v>82</v>
      </c>
      <c r="AY116" s="112" t="s">
        <v>130</v>
      </c>
      <c r="BK116" s="120">
        <f>SUM(BK117:BK122)</f>
        <v>0</v>
      </c>
    </row>
    <row r="117" spans="2:65" s="1" customFormat="1" ht="16.5" customHeight="1">
      <c r="B117" s="28"/>
      <c r="C117" s="123" t="s">
        <v>202</v>
      </c>
      <c r="D117" s="123" t="s">
        <v>132</v>
      </c>
      <c r="E117" s="124" t="s">
        <v>589</v>
      </c>
      <c r="F117" s="125" t="s">
        <v>590</v>
      </c>
      <c r="G117" s="126" t="s">
        <v>487</v>
      </c>
      <c r="H117" s="127">
        <v>1</v>
      </c>
      <c r="I117" s="128"/>
      <c r="J117" s="129">
        <f>ROUND(I117*H117,2)</f>
        <v>0</v>
      </c>
      <c r="K117" s="125" t="s">
        <v>136</v>
      </c>
      <c r="L117" s="28"/>
      <c r="M117" s="130" t="s">
        <v>19</v>
      </c>
      <c r="N117" s="131" t="s">
        <v>45</v>
      </c>
      <c r="P117" s="132">
        <f>O117*H117</f>
        <v>0</v>
      </c>
      <c r="Q117" s="132">
        <v>0</v>
      </c>
      <c r="R117" s="132">
        <f>Q117*H117</f>
        <v>0</v>
      </c>
      <c r="S117" s="132">
        <v>0</v>
      </c>
      <c r="T117" s="133">
        <f>S117*H117</f>
        <v>0</v>
      </c>
      <c r="AR117" s="134" t="s">
        <v>137</v>
      </c>
      <c r="AT117" s="134" t="s">
        <v>132</v>
      </c>
      <c r="AU117" s="134" t="s">
        <v>84</v>
      </c>
      <c r="AY117" s="13" t="s">
        <v>130</v>
      </c>
      <c r="BE117" s="135">
        <f>IF(N117="základní",J117,0)</f>
        <v>0</v>
      </c>
      <c r="BF117" s="135">
        <f>IF(N117="snížená",J117,0)</f>
        <v>0</v>
      </c>
      <c r="BG117" s="135">
        <f>IF(N117="zákl. přenesená",J117,0)</f>
        <v>0</v>
      </c>
      <c r="BH117" s="135">
        <f>IF(N117="sníž. přenesená",J117,0)</f>
        <v>0</v>
      </c>
      <c r="BI117" s="135">
        <f>IF(N117="nulová",J117,0)</f>
        <v>0</v>
      </c>
      <c r="BJ117" s="13" t="s">
        <v>82</v>
      </c>
      <c r="BK117" s="135">
        <f>ROUND(I117*H117,2)</f>
        <v>0</v>
      </c>
      <c r="BL117" s="13" t="s">
        <v>137</v>
      </c>
      <c r="BM117" s="134" t="s">
        <v>591</v>
      </c>
    </row>
    <row r="118" spans="2:65" s="1" customFormat="1" ht="11.25">
      <c r="B118" s="28"/>
      <c r="D118" s="136" t="s">
        <v>139</v>
      </c>
      <c r="F118" s="137" t="s">
        <v>592</v>
      </c>
      <c r="I118" s="138"/>
      <c r="L118" s="28"/>
      <c r="M118" s="139"/>
      <c r="T118" s="49"/>
      <c r="AT118" s="13" t="s">
        <v>139</v>
      </c>
      <c r="AU118" s="13" t="s">
        <v>84</v>
      </c>
    </row>
    <row r="119" spans="2:65" s="1" customFormat="1" ht="21.75" customHeight="1">
      <c r="B119" s="28"/>
      <c r="C119" s="140" t="s">
        <v>207</v>
      </c>
      <c r="D119" s="140" t="s">
        <v>208</v>
      </c>
      <c r="E119" s="141" t="s">
        <v>593</v>
      </c>
      <c r="F119" s="142" t="s">
        <v>594</v>
      </c>
      <c r="G119" s="143" t="s">
        <v>487</v>
      </c>
      <c r="H119" s="144">
        <v>1</v>
      </c>
      <c r="I119" s="145"/>
      <c r="J119" s="146">
        <f>ROUND(I119*H119,2)</f>
        <v>0</v>
      </c>
      <c r="K119" s="142" t="s">
        <v>19</v>
      </c>
      <c r="L119" s="147"/>
      <c r="M119" s="148" t="s">
        <v>19</v>
      </c>
      <c r="N119" s="149" t="s">
        <v>45</v>
      </c>
      <c r="P119" s="132">
        <f>O119*H119</f>
        <v>0</v>
      </c>
      <c r="Q119" s="132">
        <v>5.5030000000000003E-2</v>
      </c>
      <c r="R119" s="132">
        <f>Q119*H119</f>
        <v>5.5030000000000003E-2</v>
      </c>
      <c r="S119" s="132">
        <v>0</v>
      </c>
      <c r="T119" s="133">
        <f>S119*H119</f>
        <v>0</v>
      </c>
      <c r="AR119" s="134" t="s">
        <v>172</v>
      </c>
      <c r="AT119" s="134" t="s">
        <v>208</v>
      </c>
      <c r="AU119" s="134" t="s">
        <v>84</v>
      </c>
      <c r="AY119" s="13" t="s">
        <v>130</v>
      </c>
      <c r="BE119" s="135">
        <f>IF(N119="základní",J119,0)</f>
        <v>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3" t="s">
        <v>82</v>
      </c>
      <c r="BK119" s="135">
        <f>ROUND(I119*H119,2)</f>
        <v>0</v>
      </c>
      <c r="BL119" s="13" t="s">
        <v>137</v>
      </c>
      <c r="BM119" s="134" t="s">
        <v>595</v>
      </c>
    </row>
    <row r="120" spans="2:65" s="1" customFormat="1" ht="16.5" customHeight="1">
      <c r="B120" s="28"/>
      <c r="C120" s="123" t="s">
        <v>212</v>
      </c>
      <c r="D120" s="123" t="s">
        <v>132</v>
      </c>
      <c r="E120" s="124" t="s">
        <v>596</v>
      </c>
      <c r="F120" s="125" t="s">
        <v>597</v>
      </c>
      <c r="G120" s="126" t="s">
        <v>487</v>
      </c>
      <c r="H120" s="127">
        <v>2</v>
      </c>
      <c r="I120" s="128"/>
      <c r="J120" s="129">
        <f>ROUND(I120*H120,2)</f>
        <v>0</v>
      </c>
      <c r="K120" s="125" t="s">
        <v>136</v>
      </c>
      <c r="L120" s="28"/>
      <c r="M120" s="130" t="s">
        <v>19</v>
      </c>
      <c r="N120" s="131" t="s">
        <v>45</v>
      </c>
      <c r="P120" s="132">
        <f>O120*H120</f>
        <v>0</v>
      </c>
      <c r="Q120" s="132">
        <v>0</v>
      </c>
      <c r="R120" s="132">
        <f>Q120*H120</f>
        <v>0</v>
      </c>
      <c r="S120" s="132">
        <v>0</v>
      </c>
      <c r="T120" s="133">
        <f>S120*H120</f>
        <v>0</v>
      </c>
      <c r="AR120" s="134" t="s">
        <v>137</v>
      </c>
      <c r="AT120" s="134" t="s">
        <v>132</v>
      </c>
      <c r="AU120" s="134" t="s">
        <v>84</v>
      </c>
      <c r="AY120" s="13" t="s">
        <v>130</v>
      </c>
      <c r="BE120" s="135">
        <f>IF(N120="základní",J120,0)</f>
        <v>0</v>
      </c>
      <c r="BF120" s="135">
        <f>IF(N120="snížená",J120,0)</f>
        <v>0</v>
      </c>
      <c r="BG120" s="135">
        <f>IF(N120="zákl. přenesená",J120,0)</f>
        <v>0</v>
      </c>
      <c r="BH120" s="135">
        <f>IF(N120="sníž. přenesená",J120,0)</f>
        <v>0</v>
      </c>
      <c r="BI120" s="135">
        <f>IF(N120="nulová",J120,0)</f>
        <v>0</v>
      </c>
      <c r="BJ120" s="13" t="s">
        <v>82</v>
      </c>
      <c r="BK120" s="135">
        <f>ROUND(I120*H120,2)</f>
        <v>0</v>
      </c>
      <c r="BL120" s="13" t="s">
        <v>137</v>
      </c>
      <c r="BM120" s="134" t="s">
        <v>598</v>
      </c>
    </row>
    <row r="121" spans="2:65" s="1" customFormat="1" ht="11.25">
      <c r="B121" s="28"/>
      <c r="D121" s="136" t="s">
        <v>139</v>
      </c>
      <c r="F121" s="137" t="s">
        <v>599</v>
      </c>
      <c r="I121" s="138"/>
      <c r="L121" s="28"/>
      <c r="M121" s="139"/>
      <c r="T121" s="49"/>
      <c r="AT121" s="13" t="s">
        <v>139</v>
      </c>
      <c r="AU121" s="13" t="s">
        <v>84</v>
      </c>
    </row>
    <row r="122" spans="2:65" s="1" customFormat="1" ht="21.75" customHeight="1">
      <c r="B122" s="28"/>
      <c r="C122" s="140" t="s">
        <v>218</v>
      </c>
      <c r="D122" s="140" t="s">
        <v>208</v>
      </c>
      <c r="E122" s="141" t="s">
        <v>600</v>
      </c>
      <c r="F122" s="142" t="s">
        <v>601</v>
      </c>
      <c r="G122" s="143" t="s">
        <v>487</v>
      </c>
      <c r="H122" s="144">
        <v>2</v>
      </c>
      <c r="I122" s="145"/>
      <c r="J122" s="146">
        <f>ROUND(I122*H122,2)</f>
        <v>0</v>
      </c>
      <c r="K122" s="142" t="s">
        <v>19</v>
      </c>
      <c r="L122" s="147"/>
      <c r="M122" s="148" t="s">
        <v>19</v>
      </c>
      <c r="N122" s="149" t="s">
        <v>45</v>
      </c>
      <c r="P122" s="132">
        <f>O122*H122</f>
        <v>0</v>
      </c>
      <c r="Q122" s="132">
        <v>0.123</v>
      </c>
      <c r="R122" s="132">
        <f>Q122*H122</f>
        <v>0.246</v>
      </c>
      <c r="S122" s="132">
        <v>0</v>
      </c>
      <c r="T122" s="133">
        <f>S122*H122</f>
        <v>0</v>
      </c>
      <c r="AR122" s="134" t="s">
        <v>172</v>
      </c>
      <c r="AT122" s="134" t="s">
        <v>208</v>
      </c>
      <c r="AU122" s="134" t="s">
        <v>84</v>
      </c>
      <c r="AY122" s="13" t="s">
        <v>130</v>
      </c>
      <c r="BE122" s="135">
        <f>IF(N122="základní",J122,0)</f>
        <v>0</v>
      </c>
      <c r="BF122" s="135">
        <f>IF(N122="snížená",J122,0)</f>
        <v>0</v>
      </c>
      <c r="BG122" s="135">
        <f>IF(N122="zákl. přenesená",J122,0)</f>
        <v>0</v>
      </c>
      <c r="BH122" s="135">
        <f>IF(N122="sníž. přenesená",J122,0)</f>
        <v>0</v>
      </c>
      <c r="BI122" s="135">
        <f>IF(N122="nulová",J122,0)</f>
        <v>0</v>
      </c>
      <c r="BJ122" s="13" t="s">
        <v>82</v>
      </c>
      <c r="BK122" s="135">
        <f>ROUND(I122*H122,2)</f>
        <v>0</v>
      </c>
      <c r="BL122" s="13" t="s">
        <v>137</v>
      </c>
      <c r="BM122" s="134" t="s">
        <v>602</v>
      </c>
    </row>
    <row r="123" spans="2:65" s="11" customFormat="1" ht="22.9" customHeight="1">
      <c r="B123" s="111"/>
      <c r="D123" s="112" t="s">
        <v>73</v>
      </c>
      <c r="E123" s="121" t="s">
        <v>222</v>
      </c>
      <c r="F123" s="121" t="s">
        <v>223</v>
      </c>
      <c r="I123" s="114"/>
      <c r="J123" s="122">
        <f>BK123</f>
        <v>0</v>
      </c>
      <c r="L123" s="111"/>
      <c r="M123" s="116"/>
      <c r="P123" s="117">
        <f>SUM(P124:P125)</f>
        <v>0</v>
      </c>
      <c r="R123" s="117">
        <f>SUM(R124:R125)</f>
        <v>0</v>
      </c>
      <c r="T123" s="118">
        <f>SUM(T124:T125)</f>
        <v>0</v>
      </c>
      <c r="AR123" s="112" t="s">
        <v>82</v>
      </c>
      <c r="AT123" s="119" t="s">
        <v>73</v>
      </c>
      <c r="AU123" s="119" t="s">
        <v>82</v>
      </c>
      <c r="AY123" s="112" t="s">
        <v>130</v>
      </c>
      <c r="BK123" s="120">
        <f>SUM(BK124:BK125)</f>
        <v>0</v>
      </c>
    </row>
    <row r="124" spans="2:65" s="1" customFormat="1" ht="33" customHeight="1">
      <c r="B124" s="28"/>
      <c r="C124" s="123" t="s">
        <v>224</v>
      </c>
      <c r="D124" s="123" t="s">
        <v>132</v>
      </c>
      <c r="E124" s="124" t="s">
        <v>540</v>
      </c>
      <c r="F124" s="125" t="s">
        <v>541</v>
      </c>
      <c r="G124" s="126" t="s">
        <v>175</v>
      </c>
      <c r="H124" s="127">
        <v>93.838999999999999</v>
      </c>
      <c r="I124" s="128"/>
      <c r="J124" s="129">
        <f>ROUND(I124*H124,2)</f>
        <v>0</v>
      </c>
      <c r="K124" s="125" t="s">
        <v>136</v>
      </c>
      <c r="L124" s="28"/>
      <c r="M124" s="130" t="s">
        <v>19</v>
      </c>
      <c r="N124" s="131" t="s">
        <v>45</v>
      </c>
      <c r="P124" s="132">
        <f>O124*H124</f>
        <v>0</v>
      </c>
      <c r="Q124" s="132">
        <v>0</v>
      </c>
      <c r="R124" s="132">
        <f>Q124*H124</f>
        <v>0</v>
      </c>
      <c r="S124" s="132">
        <v>0</v>
      </c>
      <c r="T124" s="133">
        <f>S124*H124</f>
        <v>0</v>
      </c>
      <c r="AR124" s="134" t="s">
        <v>137</v>
      </c>
      <c r="AT124" s="134" t="s">
        <v>132</v>
      </c>
      <c r="AU124" s="134" t="s">
        <v>84</v>
      </c>
      <c r="AY124" s="13" t="s">
        <v>130</v>
      </c>
      <c r="BE124" s="135">
        <f>IF(N124="základní",J124,0)</f>
        <v>0</v>
      </c>
      <c r="BF124" s="135">
        <f>IF(N124="snížená",J124,0)</f>
        <v>0</v>
      </c>
      <c r="BG124" s="135">
        <f>IF(N124="zákl. přenesená",J124,0)</f>
        <v>0</v>
      </c>
      <c r="BH124" s="135">
        <f>IF(N124="sníž. přenesená",J124,0)</f>
        <v>0</v>
      </c>
      <c r="BI124" s="135">
        <f>IF(N124="nulová",J124,0)</f>
        <v>0</v>
      </c>
      <c r="BJ124" s="13" t="s">
        <v>82</v>
      </c>
      <c r="BK124" s="135">
        <f>ROUND(I124*H124,2)</f>
        <v>0</v>
      </c>
      <c r="BL124" s="13" t="s">
        <v>137</v>
      </c>
      <c r="BM124" s="134" t="s">
        <v>603</v>
      </c>
    </row>
    <row r="125" spans="2:65" s="1" customFormat="1" ht="11.25">
      <c r="B125" s="28"/>
      <c r="D125" s="136" t="s">
        <v>139</v>
      </c>
      <c r="F125" s="137" t="s">
        <v>543</v>
      </c>
      <c r="I125" s="138"/>
      <c r="L125" s="28"/>
      <c r="M125" s="139"/>
      <c r="T125" s="49"/>
      <c r="AT125" s="13" t="s">
        <v>139</v>
      </c>
      <c r="AU125" s="13" t="s">
        <v>84</v>
      </c>
    </row>
    <row r="126" spans="2:65" s="11" customFormat="1" ht="25.9" customHeight="1">
      <c r="B126" s="111"/>
      <c r="D126" s="112" t="s">
        <v>73</v>
      </c>
      <c r="E126" s="113" t="s">
        <v>238</v>
      </c>
      <c r="F126" s="113" t="s">
        <v>239</v>
      </c>
      <c r="I126" s="114"/>
      <c r="J126" s="115">
        <f>BK126</f>
        <v>0</v>
      </c>
      <c r="L126" s="111"/>
      <c r="M126" s="116"/>
      <c r="P126" s="117">
        <f>P127</f>
        <v>0</v>
      </c>
      <c r="R126" s="117">
        <f>R127</f>
        <v>6.115049599999999</v>
      </c>
      <c r="T126" s="118">
        <f>T127</f>
        <v>0</v>
      </c>
      <c r="AR126" s="112" t="s">
        <v>84</v>
      </c>
      <c r="AT126" s="119" t="s">
        <v>73</v>
      </c>
      <c r="AU126" s="119" t="s">
        <v>74</v>
      </c>
      <c r="AY126" s="112" t="s">
        <v>130</v>
      </c>
      <c r="BK126" s="120">
        <f>BK127</f>
        <v>0</v>
      </c>
    </row>
    <row r="127" spans="2:65" s="11" customFormat="1" ht="22.9" customHeight="1">
      <c r="B127" s="111"/>
      <c r="D127" s="112" t="s">
        <v>73</v>
      </c>
      <c r="E127" s="121" t="s">
        <v>483</v>
      </c>
      <c r="F127" s="121" t="s">
        <v>484</v>
      </c>
      <c r="I127" s="114"/>
      <c r="J127" s="122">
        <f>BK127</f>
        <v>0</v>
      </c>
      <c r="L127" s="111"/>
      <c r="M127" s="116"/>
      <c r="P127" s="117">
        <f>SUM(P128:P135)</f>
        <v>0</v>
      </c>
      <c r="R127" s="117">
        <f>SUM(R128:R135)</f>
        <v>6.115049599999999</v>
      </c>
      <c r="T127" s="118">
        <f>SUM(T128:T135)</f>
        <v>0</v>
      </c>
      <c r="AR127" s="112" t="s">
        <v>84</v>
      </c>
      <c r="AT127" s="119" t="s">
        <v>73</v>
      </c>
      <c r="AU127" s="119" t="s">
        <v>82</v>
      </c>
      <c r="AY127" s="112" t="s">
        <v>130</v>
      </c>
      <c r="BK127" s="120">
        <f>SUM(BK128:BK135)</f>
        <v>0</v>
      </c>
    </row>
    <row r="128" spans="2:65" s="1" customFormat="1" ht="16.5" customHeight="1">
      <c r="B128" s="28"/>
      <c r="C128" s="123" t="s">
        <v>310</v>
      </c>
      <c r="D128" s="123" t="s">
        <v>132</v>
      </c>
      <c r="E128" s="124" t="s">
        <v>604</v>
      </c>
      <c r="F128" s="125" t="s">
        <v>605</v>
      </c>
      <c r="G128" s="126" t="s">
        <v>215</v>
      </c>
      <c r="H128" s="127">
        <v>194</v>
      </c>
      <c r="I128" s="128"/>
      <c r="J128" s="129">
        <f>ROUND(I128*H128,2)</f>
        <v>0</v>
      </c>
      <c r="K128" s="125" t="s">
        <v>136</v>
      </c>
      <c r="L128" s="28"/>
      <c r="M128" s="130" t="s">
        <v>19</v>
      </c>
      <c r="N128" s="131" t="s">
        <v>45</v>
      </c>
      <c r="P128" s="132">
        <f>O128*H128</f>
        <v>0</v>
      </c>
      <c r="Q128" s="132">
        <v>7.1840000000000001E-4</v>
      </c>
      <c r="R128" s="132">
        <f>Q128*H128</f>
        <v>0.13936960000000001</v>
      </c>
      <c r="S128" s="132">
        <v>0</v>
      </c>
      <c r="T128" s="133">
        <f>S128*H128</f>
        <v>0</v>
      </c>
      <c r="AR128" s="134" t="s">
        <v>212</v>
      </c>
      <c r="AT128" s="134" t="s">
        <v>132</v>
      </c>
      <c r="AU128" s="134" t="s">
        <v>84</v>
      </c>
      <c r="AY128" s="13" t="s">
        <v>130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3" t="s">
        <v>82</v>
      </c>
      <c r="BK128" s="135">
        <f>ROUND(I128*H128,2)</f>
        <v>0</v>
      </c>
      <c r="BL128" s="13" t="s">
        <v>212</v>
      </c>
      <c r="BM128" s="134" t="s">
        <v>606</v>
      </c>
    </row>
    <row r="129" spans="2:65" s="1" customFormat="1" ht="11.25">
      <c r="B129" s="28"/>
      <c r="D129" s="136" t="s">
        <v>139</v>
      </c>
      <c r="F129" s="137" t="s">
        <v>607</v>
      </c>
      <c r="I129" s="138"/>
      <c r="L129" s="28"/>
      <c r="M129" s="139"/>
      <c r="T129" s="49"/>
      <c r="AT129" s="13" t="s">
        <v>139</v>
      </c>
      <c r="AU129" s="13" t="s">
        <v>84</v>
      </c>
    </row>
    <row r="130" spans="2:65" s="1" customFormat="1" ht="16.5" customHeight="1">
      <c r="B130" s="28"/>
      <c r="C130" s="140" t="s">
        <v>317</v>
      </c>
      <c r="D130" s="140" t="s">
        <v>208</v>
      </c>
      <c r="E130" s="141" t="s">
        <v>608</v>
      </c>
      <c r="F130" s="142" t="s">
        <v>609</v>
      </c>
      <c r="G130" s="143" t="s">
        <v>215</v>
      </c>
      <c r="H130" s="144">
        <v>194</v>
      </c>
      <c r="I130" s="145"/>
      <c r="J130" s="146">
        <f>ROUND(I130*H130,2)</f>
        <v>0</v>
      </c>
      <c r="K130" s="142" t="s">
        <v>19</v>
      </c>
      <c r="L130" s="147"/>
      <c r="M130" s="148" t="s">
        <v>19</v>
      </c>
      <c r="N130" s="149" t="s">
        <v>45</v>
      </c>
      <c r="P130" s="132">
        <f>O130*H130</f>
        <v>0</v>
      </c>
      <c r="Q130" s="132">
        <v>0.03</v>
      </c>
      <c r="R130" s="132">
        <f>Q130*H130</f>
        <v>5.8199999999999994</v>
      </c>
      <c r="S130" s="132">
        <v>0</v>
      </c>
      <c r="T130" s="133">
        <f>S130*H130</f>
        <v>0</v>
      </c>
      <c r="AR130" s="134" t="s">
        <v>246</v>
      </c>
      <c r="AT130" s="134" t="s">
        <v>208</v>
      </c>
      <c r="AU130" s="134" t="s">
        <v>84</v>
      </c>
      <c r="AY130" s="13" t="s">
        <v>130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3" t="s">
        <v>82</v>
      </c>
      <c r="BK130" s="135">
        <f>ROUND(I130*H130,2)</f>
        <v>0</v>
      </c>
      <c r="BL130" s="13" t="s">
        <v>212</v>
      </c>
      <c r="BM130" s="134" t="s">
        <v>610</v>
      </c>
    </row>
    <row r="131" spans="2:65" s="1" customFormat="1" ht="16.5" customHeight="1">
      <c r="B131" s="28"/>
      <c r="C131" s="123" t="s">
        <v>7</v>
      </c>
      <c r="D131" s="123" t="s">
        <v>132</v>
      </c>
      <c r="E131" s="124" t="s">
        <v>611</v>
      </c>
      <c r="F131" s="125" t="s">
        <v>612</v>
      </c>
      <c r="G131" s="126" t="s">
        <v>487</v>
      </c>
      <c r="H131" s="127">
        <v>56</v>
      </c>
      <c r="I131" s="128"/>
      <c r="J131" s="129">
        <f>ROUND(I131*H131,2)</f>
        <v>0</v>
      </c>
      <c r="K131" s="125" t="s">
        <v>136</v>
      </c>
      <c r="L131" s="28"/>
      <c r="M131" s="130" t="s">
        <v>19</v>
      </c>
      <c r="N131" s="131" t="s">
        <v>45</v>
      </c>
      <c r="P131" s="132">
        <f>O131*H131</f>
        <v>0</v>
      </c>
      <c r="Q131" s="132">
        <v>2.7999999999999998E-4</v>
      </c>
      <c r="R131" s="132">
        <f>Q131*H131</f>
        <v>1.5679999999999999E-2</v>
      </c>
      <c r="S131" s="132">
        <v>0</v>
      </c>
      <c r="T131" s="133">
        <f>S131*H131</f>
        <v>0</v>
      </c>
      <c r="AR131" s="134" t="s">
        <v>212</v>
      </c>
      <c r="AT131" s="134" t="s">
        <v>132</v>
      </c>
      <c r="AU131" s="134" t="s">
        <v>84</v>
      </c>
      <c r="AY131" s="13" t="s">
        <v>130</v>
      </c>
      <c r="BE131" s="135">
        <f>IF(N131="základní",J131,0)</f>
        <v>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3" t="s">
        <v>82</v>
      </c>
      <c r="BK131" s="135">
        <f>ROUND(I131*H131,2)</f>
        <v>0</v>
      </c>
      <c r="BL131" s="13" t="s">
        <v>212</v>
      </c>
      <c r="BM131" s="134" t="s">
        <v>613</v>
      </c>
    </row>
    <row r="132" spans="2:65" s="1" customFormat="1" ht="11.25">
      <c r="B132" s="28"/>
      <c r="D132" s="136" t="s">
        <v>139</v>
      </c>
      <c r="F132" s="137" t="s">
        <v>614</v>
      </c>
      <c r="I132" s="138"/>
      <c r="L132" s="28"/>
      <c r="M132" s="139"/>
      <c r="T132" s="49"/>
      <c r="AT132" s="13" t="s">
        <v>139</v>
      </c>
      <c r="AU132" s="13" t="s">
        <v>84</v>
      </c>
    </row>
    <row r="133" spans="2:65" s="1" customFormat="1" ht="16.5" customHeight="1">
      <c r="B133" s="28"/>
      <c r="C133" s="140" t="s">
        <v>419</v>
      </c>
      <c r="D133" s="140" t="s">
        <v>208</v>
      </c>
      <c r="E133" s="141" t="s">
        <v>615</v>
      </c>
      <c r="F133" s="142" t="s">
        <v>616</v>
      </c>
      <c r="G133" s="143" t="s">
        <v>487</v>
      </c>
      <c r="H133" s="144">
        <v>56</v>
      </c>
      <c r="I133" s="145"/>
      <c r="J133" s="146">
        <f>ROUND(I133*H133,2)</f>
        <v>0</v>
      </c>
      <c r="K133" s="142" t="s">
        <v>19</v>
      </c>
      <c r="L133" s="147"/>
      <c r="M133" s="148" t="s">
        <v>19</v>
      </c>
      <c r="N133" s="149" t="s">
        <v>45</v>
      </c>
      <c r="P133" s="132">
        <f>O133*H133</f>
        <v>0</v>
      </c>
      <c r="Q133" s="132">
        <v>2.5000000000000001E-3</v>
      </c>
      <c r="R133" s="132">
        <f>Q133*H133</f>
        <v>0.14000000000000001</v>
      </c>
      <c r="S133" s="132">
        <v>0</v>
      </c>
      <c r="T133" s="133">
        <f>S133*H133</f>
        <v>0</v>
      </c>
      <c r="AR133" s="134" t="s">
        <v>246</v>
      </c>
      <c r="AT133" s="134" t="s">
        <v>208</v>
      </c>
      <c r="AU133" s="134" t="s">
        <v>84</v>
      </c>
      <c r="AY133" s="13" t="s">
        <v>130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0</v>
      </c>
      <c r="BL133" s="13" t="s">
        <v>212</v>
      </c>
      <c r="BM133" s="134" t="s">
        <v>617</v>
      </c>
    </row>
    <row r="134" spans="2:65" s="1" customFormat="1" ht="24.2" customHeight="1">
      <c r="B134" s="28"/>
      <c r="C134" s="123" t="s">
        <v>425</v>
      </c>
      <c r="D134" s="123" t="s">
        <v>132</v>
      </c>
      <c r="E134" s="124" t="s">
        <v>489</v>
      </c>
      <c r="F134" s="125" t="s">
        <v>490</v>
      </c>
      <c r="G134" s="126" t="s">
        <v>491</v>
      </c>
      <c r="H134" s="153"/>
      <c r="I134" s="128"/>
      <c r="J134" s="129">
        <f>ROUND(I134*H134,2)</f>
        <v>0</v>
      </c>
      <c r="K134" s="125" t="s">
        <v>136</v>
      </c>
      <c r="L134" s="28"/>
      <c r="M134" s="130" t="s">
        <v>19</v>
      </c>
      <c r="N134" s="131" t="s">
        <v>45</v>
      </c>
      <c r="P134" s="132">
        <f>O134*H134</f>
        <v>0</v>
      </c>
      <c r="Q134" s="132">
        <v>0</v>
      </c>
      <c r="R134" s="132">
        <f>Q134*H134</f>
        <v>0</v>
      </c>
      <c r="S134" s="132">
        <v>0</v>
      </c>
      <c r="T134" s="133">
        <f>S134*H134</f>
        <v>0</v>
      </c>
      <c r="AR134" s="134" t="s">
        <v>212</v>
      </c>
      <c r="AT134" s="134" t="s">
        <v>132</v>
      </c>
      <c r="AU134" s="134" t="s">
        <v>84</v>
      </c>
      <c r="AY134" s="13" t="s">
        <v>130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3" t="s">
        <v>82</v>
      </c>
      <c r="BK134" s="135">
        <f>ROUND(I134*H134,2)</f>
        <v>0</v>
      </c>
      <c r="BL134" s="13" t="s">
        <v>212</v>
      </c>
      <c r="BM134" s="134" t="s">
        <v>618</v>
      </c>
    </row>
    <row r="135" spans="2:65" s="1" customFormat="1" ht="11.25">
      <c r="B135" s="28"/>
      <c r="D135" s="136" t="s">
        <v>139</v>
      </c>
      <c r="F135" s="137" t="s">
        <v>619</v>
      </c>
      <c r="I135" s="138"/>
      <c r="L135" s="28"/>
      <c r="M135" s="150"/>
      <c r="N135" s="151"/>
      <c r="O135" s="151"/>
      <c r="P135" s="151"/>
      <c r="Q135" s="151"/>
      <c r="R135" s="151"/>
      <c r="S135" s="151"/>
      <c r="T135" s="152"/>
      <c r="AT135" s="13" t="s">
        <v>139</v>
      </c>
      <c r="AU135" s="13" t="s">
        <v>84</v>
      </c>
    </row>
    <row r="136" spans="2:65" s="1" customFormat="1" ht="6.95" customHeight="1"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28"/>
    </row>
  </sheetData>
  <sheetProtection algorithmName="SHA-512" hashValue="wsmjoN2hGmHmtENIDcoXcO5uJzrHGo0iEsycBRl68UppCWMQhxD/pso52kprZeVrCG82I+onf9qOWwKsI+ZGLA==" saltValue="BVNmT8YeFLOK2XPe8dLoGfv3H5WbDo6fHGwdh6FlR5CPt3DOKuJfKzAWXCqhk9V8Bt2ZpoTdGd44DFfRroXU+w==" spinCount="100000" sheet="1" objects="1" scenarios="1" formatColumns="0" formatRows="0" autoFilter="0"/>
  <autoFilter ref="C85:K135" xr:uid="{00000000-0009-0000-0000-000006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600-000000000000}"/>
    <hyperlink ref="F92" r:id="rId2" xr:uid="{00000000-0004-0000-0600-000001000000}"/>
    <hyperlink ref="F94" r:id="rId3" xr:uid="{00000000-0004-0000-0600-000002000000}"/>
    <hyperlink ref="F96" r:id="rId4" xr:uid="{00000000-0004-0000-0600-000003000000}"/>
    <hyperlink ref="F98" r:id="rId5" xr:uid="{00000000-0004-0000-0600-000004000000}"/>
    <hyperlink ref="F100" r:id="rId6" xr:uid="{00000000-0004-0000-0600-000005000000}"/>
    <hyperlink ref="F102" r:id="rId7" xr:uid="{00000000-0004-0000-0600-000006000000}"/>
    <hyperlink ref="F104" r:id="rId8" xr:uid="{00000000-0004-0000-0600-000007000000}"/>
    <hyperlink ref="F106" r:id="rId9" xr:uid="{00000000-0004-0000-0600-000008000000}"/>
    <hyperlink ref="F108" r:id="rId10" xr:uid="{00000000-0004-0000-0600-000009000000}"/>
    <hyperlink ref="F111" r:id="rId11" xr:uid="{00000000-0004-0000-0600-00000A000000}"/>
    <hyperlink ref="F113" r:id="rId12" xr:uid="{00000000-0004-0000-0600-00000B000000}"/>
    <hyperlink ref="F115" r:id="rId13" xr:uid="{00000000-0004-0000-0600-00000C000000}"/>
    <hyperlink ref="F118" r:id="rId14" xr:uid="{00000000-0004-0000-0600-00000D000000}"/>
    <hyperlink ref="F121" r:id="rId15" xr:uid="{00000000-0004-0000-0600-00000E000000}"/>
    <hyperlink ref="F125" r:id="rId16" xr:uid="{00000000-0004-0000-0600-00000F000000}"/>
    <hyperlink ref="F129" r:id="rId17" xr:uid="{00000000-0004-0000-0600-000010000000}"/>
    <hyperlink ref="F132" r:id="rId18" xr:uid="{00000000-0004-0000-0600-000011000000}"/>
    <hyperlink ref="F135" r:id="rId19" xr:uid="{00000000-0004-0000-06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3" t="s">
        <v>102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103</v>
      </c>
      <c r="L4" s="16"/>
      <c r="M4" s="81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1" t="str">
        <f>'Rekapitulace stavby'!K6</f>
        <v>SK Modřany-  hrací plocha</v>
      </c>
      <c r="F7" s="192"/>
      <c r="G7" s="192"/>
      <c r="H7" s="192"/>
      <c r="L7" s="16"/>
    </row>
    <row r="8" spans="2:46" s="1" customFormat="1" ht="12" customHeight="1">
      <c r="B8" s="28"/>
      <c r="D8" s="23" t="s">
        <v>104</v>
      </c>
      <c r="L8" s="28"/>
    </row>
    <row r="9" spans="2:46" s="1" customFormat="1" ht="16.5" customHeight="1">
      <c r="B9" s="28"/>
      <c r="E9" s="154" t="s">
        <v>620</v>
      </c>
      <c r="F9" s="193"/>
      <c r="G9" s="193"/>
      <c r="H9" s="193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21. 7. 2025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customHeight="1">
      <c r="B15" s="28"/>
      <c r="E15" s="21" t="s">
        <v>28</v>
      </c>
      <c r="I15" s="23" t="s">
        <v>29</v>
      </c>
      <c r="J15" s="21" t="s">
        <v>19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4" t="str">
        <f>'Rekapitulace stavby'!E14</f>
        <v>Vyplň údaj</v>
      </c>
      <c r="F18" s="175"/>
      <c r="G18" s="175"/>
      <c r="H18" s="175"/>
      <c r="I18" s="23" t="s">
        <v>29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26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29</v>
      </c>
      <c r="J21" s="21" t="s">
        <v>19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71.25" customHeight="1">
      <c r="B27" s="82"/>
      <c r="E27" s="180" t="s">
        <v>106</v>
      </c>
      <c r="F27" s="180"/>
      <c r="G27" s="180"/>
      <c r="H27" s="180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customHeight="1">
      <c r="B30" s="28"/>
      <c r="D30" s="83" t="s">
        <v>40</v>
      </c>
      <c r="J30" s="59">
        <f>ROUND(J85, 2)</f>
        <v>0</v>
      </c>
      <c r="L30" s="28"/>
    </row>
    <row r="31" spans="2:12" s="1" customFormat="1" ht="6.95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48" t="s">
        <v>44</v>
      </c>
      <c r="E33" s="23" t="s">
        <v>45</v>
      </c>
      <c r="F33" s="84">
        <f>ROUND((SUM(BE85:BE107)),  2)</f>
        <v>0</v>
      </c>
      <c r="I33" s="85">
        <v>0.21</v>
      </c>
      <c r="J33" s="84">
        <f>ROUND(((SUM(BE85:BE107))*I33),  2)</f>
        <v>0</v>
      </c>
      <c r="L33" s="28"/>
    </row>
    <row r="34" spans="2:12" s="1" customFormat="1" ht="14.45" customHeight="1">
      <c r="B34" s="28"/>
      <c r="E34" s="23" t="s">
        <v>46</v>
      </c>
      <c r="F34" s="84">
        <f>ROUND((SUM(BF85:BF107)),  2)</f>
        <v>0</v>
      </c>
      <c r="I34" s="85">
        <v>0.12</v>
      </c>
      <c r="J34" s="84">
        <f>ROUND(((SUM(BF85:BF107))*I34),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4">
        <f>ROUND((SUM(BG85:BG107)),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4">
        <f>ROUND((SUM(BH85:BH107)),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4">
        <f>ROUND((SUM(BI85:BI107)),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50</v>
      </c>
      <c r="E39" s="50"/>
      <c r="F39" s="50"/>
      <c r="G39" s="88" t="s">
        <v>51</v>
      </c>
      <c r="H39" s="89" t="s">
        <v>52</v>
      </c>
      <c r="I39" s="50"/>
      <c r="J39" s="90">
        <f>SUM(J30:J37)</f>
        <v>0</v>
      </c>
      <c r="K39" s="91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4" spans="2:12" s="1" customFormat="1" ht="6.95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5" hidden="1" customHeight="1">
      <c r="B45" s="28"/>
      <c r="C45" s="17" t="s">
        <v>107</v>
      </c>
      <c r="L45" s="28"/>
    </row>
    <row r="46" spans="2:12" s="1" customFormat="1" ht="6.95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16.5" hidden="1" customHeight="1">
      <c r="B48" s="28"/>
      <c r="E48" s="191" t="str">
        <f>E7</f>
        <v>SK Modřany-  hrací plocha</v>
      </c>
      <c r="F48" s="192"/>
      <c r="G48" s="192"/>
      <c r="H48" s="192"/>
      <c r="L48" s="28"/>
    </row>
    <row r="49" spans="2:47" s="1" customFormat="1" ht="12" hidden="1" customHeight="1">
      <c r="B49" s="28"/>
      <c r="C49" s="23" t="s">
        <v>104</v>
      </c>
      <c r="L49" s="28"/>
    </row>
    <row r="50" spans="2:47" s="1" customFormat="1" ht="16.5" hidden="1" customHeight="1">
      <c r="B50" s="28"/>
      <c r="E50" s="154" t="str">
        <f>E9</f>
        <v>2025-109-1-07 - VRN - vedlejší rozpočtové náklady</v>
      </c>
      <c r="F50" s="193"/>
      <c r="G50" s="193"/>
      <c r="H50" s="193"/>
      <c r="L50" s="28"/>
    </row>
    <row r="51" spans="2:47" s="1" customFormat="1" ht="6.95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>Komořanská - 47, Praha 4 - Modřany</v>
      </c>
      <c r="I52" s="23" t="s">
        <v>23</v>
      </c>
      <c r="J52" s="45" t="str">
        <f>IF(J12="","",J12)</f>
        <v>21. 7. 2025</v>
      </c>
      <c r="L52" s="28"/>
    </row>
    <row r="53" spans="2:47" s="1" customFormat="1" ht="6.95" hidden="1" customHeight="1">
      <c r="B53" s="28"/>
      <c r="L53" s="28"/>
    </row>
    <row r="54" spans="2:47" s="1" customFormat="1" ht="40.15" hidden="1" customHeight="1">
      <c r="B54" s="28"/>
      <c r="C54" s="23" t="s">
        <v>25</v>
      </c>
      <c r="F54" s="21" t="str">
        <f>E15</f>
        <v>Sportovní klub Modřany,Komořanská 47, Praha 4</v>
      </c>
      <c r="I54" s="23" t="s">
        <v>32</v>
      </c>
      <c r="J54" s="26" t="str">
        <f>E21</f>
        <v>ASLB spol.s.r.o.Fikarova 2157/1, Praha 4</v>
      </c>
      <c r="L54" s="28"/>
    </row>
    <row r="55" spans="2:47" s="1" customFormat="1" ht="15.2" hidden="1" customHeight="1">
      <c r="B55" s="28"/>
      <c r="C55" s="23" t="s">
        <v>30</v>
      </c>
      <c r="F55" s="21" t="str">
        <f>IF(E18="","",E18)</f>
        <v>Vyplň údaj</v>
      </c>
      <c r="I55" s="23" t="s">
        <v>36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108</v>
      </c>
      <c r="D57" s="86"/>
      <c r="E57" s="86"/>
      <c r="F57" s="86"/>
      <c r="G57" s="86"/>
      <c r="H57" s="86"/>
      <c r="I57" s="86"/>
      <c r="J57" s="93" t="s">
        <v>109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9" hidden="1" customHeight="1">
      <c r="B59" s="28"/>
      <c r="C59" s="94" t="s">
        <v>72</v>
      </c>
      <c r="J59" s="59">
        <f>J85</f>
        <v>0</v>
      </c>
      <c r="L59" s="28"/>
      <c r="AU59" s="13" t="s">
        <v>110</v>
      </c>
    </row>
    <row r="60" spans="2:47" s="8" customFormat="1" ht="24.95" hidden="1" customHeight="1">
      <c r="B60" s="95"/>
      <c r="D60" s="96" t="s">
        <v>621</v>
      </c>
      <c r="E60" s="97"/>
      <c r="F60" s="97"/>
      <c r="G60" s="97"/>
      <c r="H60" s="97"/>
      <c r="I60" s="97"/>
      <c r="J60" s="98">
        <f>J86</f>
        <v>0</v>
      </c>
      <c r="L60" s="95"/>
    </row>
    <row r="61" spans="2:47" s="9" customFormat="1" ht="19.899999999999999" hidden="1" customHeight="1">
      <c r="B61" s="99"/>
      <c r="D61" s="100" t="s">
        <v>622</v>
      </c>
      <c r="E61" s="101"/>
      <c r="F61" s="101"/>
      <c r="G61" s="101"/>
      <c r="H61" s="101"/>
      <c r="I61" s="101"/>
      <c r="J61" s="102">
        <f>J87</f>
        <v>0</v>
      </c>
      <c r="L61" s="99"/>
    </row>
    <row r="62" spans="2:47" s="9" customFormat="1" ht="19.899999999999999" hidden="1" customHeight="1">
      <c r="B62" s="99"/>
      <c r="D62" s="100" t="s">
        <v>623</v>
      </c>
      <c r="E62" s="101"/>
      <c r="F62" s="101"/>
      <c r="G62" s="101"/>
      <c r="H62" s="101"/>
      <c r="I62" s="101"/>
      <c r="J62" s="102">
        <f>J90</f>
        <v>0</v>
      </c>
      <c r="L62" s="99"/>
    </row>
    <row r="63" spans="2:47" s="9" customFormat="1" ht="19.899999999999999" hidden="1" customHeight="1">
      <c r="B63" s="99"/>
      <c r="D63" s="100" t="s">
        <v>624</v>
      </c>
      <c r="E63" s="101"/>
      <c r="F63" s="101"/>
      <c r="G63" s="101"/>
      <c r="H63" s="101"/>
      <c r="I63" s="101"/>
      <c r="J63" s="102">
        <f>J95</f>
        <v>0</v>
      </c>
      <c r="L63" s="99"/>
    </row>
    <row r="64" spans="2:47" s="9" customFormat="1" ht="19.899999999999999" hidden="1" customHeight="1">
      <c r="B64" s="99"/>
      <c r="D64" s="100" t="s">
        <v>625</v>
      </c>
      <c r="E64" s="101"/>
      <c r="F64" s="101"/>
      <c r="G64" s="101"/>
      <c r="H64" s="101"/>
      <c r="I64" s="101"/>
      <c r="J64" s="102">
        <f>J102</f>
        <v>0</v>
      </c>
      <c r="L64" s="99"/>
    </row>
    <row r="65" spans="2:12" s="9" customFormat="1" ht="19.899999999999999" hidden="1" customHeight="1">
      <c r="B65" s="99"/>
      <c r="D65" s="100" t="s">
        <v>626</v>
      </c>
      <c r="E65" s="101"/>
      <c r="F65" s="101"/>
      <c r="G65" s="101"/>
      <c r="H65" s="101"/>
      <c r="I65" s="101"/>
      <c r="J65" s="102">
        <f>J105</f>
        <v>0</v>
      </c>
      <c r="L65" s="99"/>
    </row>
    <row r="66" spans="2:12" s="1" customFormat="1" ht="21.75" hidden="1" customHeight="1">
      <c r="B66" s="28"/>
      <c r="L66" s="28"/>
    </row>
    <row r="67" spans="2:12" s="1" customFormat="1" ht="6.95" hidden="1" customHeight="1"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28"/>
    </row>
    <row r="68" spans="2:12" ht="11.25" hidden="1"/>
    <row r="69" spans="2:12" ht="11.25" hidden="1"/>
    <row r="70" spans="2:12" ht="11.25" hidden="1"/>
    <row r="71" spans="2:12" s="1" customFormat="1" ht="6.95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28"/>
    </row>
    <row r="72" spans="2:12" s="1" customFormat="1" ht="24.95" customHeight="1">
      <c r="B72" s="28"/>
      <c r="C72" s="17" t="s">
        <v>115</v>
      </c>
      <c r="L72" s="28"/>
    </row>
    <row r="73" spans="2:12" s="1" customFormat="1" ht="6.95" customHeight="1">
      <c r="B73" s="28"/>
      <c r="L73" s="28"/>
    </row>
    <row r="74" spans="2:12" s="1" customFormat="1" ht="12" customHeight="1">
      <c r="B74" s="28"/>
      <c r="C74" s="23" t="s">
        <v>16</v>
      </c>
      <c r="L74" s="28"/>
    </row>
    <row r="75" spans="2:12" s="1" customFormat="1" ht="16.5" customHeight="1">
      <c r="B75" s="28"/>
      <c r="E75" s="191" t="str">
        <f>E7</f>
        <v>SK Modřany-  hrací plocha</v>
      </c>
      <c r="F75" s="192"/>
      <c r="G75" s="192"/>
      <c r="H75" s="192"/>
      <c r="L75" s="28"/>
    </row>
    <row r="76" spans="2:12" s="1" customFormat="1" ht="12" customHeight="1">
      <c r="B76" s="28"/>
      <c r="C76" s="23" t="s">
        <v>104</v>
      </c>
      <c r="L76" s="28"/>
    </row>
    <row r="77" spans="2:12" s="1" customFormat="1" ht="16.5" customHeight="1">
      <c r="B77" s="28"/>
      <c r="E77" s="154" t="str">
        <f>E9</f>
        <v>2025-109-1-07 - VRN - vedlejší rozpočtové náklady</v>
      </c>
      <c r="F77" s="193"/>
      <c r="G77" s="193"/>
      <c r="H77" s="193"/>
      <c r="L77" s="28"/>
    </row>
    <row r="78" spans="2:12" s="1" customFormat="1" ht="6.95" customHeight="1">
      <c r="B78" s="28"/>
      <c r="L78" s="28"/>
    </row>
    <row r="79" spans="2:12" s="1" customFormat="1" ht="12" customHeight="1">
      <c r="B79" s="28"/>
      <c r="C79" s="23" t="s">
        <v>21</v>
      </c>
      <c r="F79" s="21" t="str">
        <f>F12</f>
        <v>Komořanská - 47, Praha 4 - Modřany</v>
      </c>
      <c r="I79" s="23" t="s">
        <v>23</v>
      </c>
      <c r="J79" s="45" t="str">
        <f>IF(J12="","",J12)</f>
        <v>21. 7. 2025</v>
      </c>
      <c r="L79" s="28"/>
    </row>
    <row r="80" spans="2:12" s="1" customFormat="1" ht="6.95" customHeight="1">
      <c r="B80" s="28"/>
      <c r="L80" s="28"/>
    </row>
    <row r="81" spans="2:65" s="1" customFormat="1" ht="40.15" customHeight="1">
      <c r="B81" s="28"/>
      <c r="C81" s="23" t="s">
        <v>25</v>
      </c>
      <c r="F81" s="21" t="str">
        <f>E15</f>
        <v>Sportovní klub Modřany,Komořanská 47, Praha 4</v>
      </c>
      <c r="I81" s="23" t="s">
        <v>32</v>
      </c>
      <c r="J81" s="26" t="str">
        <f>E21</f>
        <v>ASLB spol.s.r.o.Fikarova 2157/1, Praha 4</v>
      </c>
      <c r="L81" s="28"/>
    </row>
    <row r="82" spans="2:65" s="1" customFormat="1" ht="15.2" customHeight="1">
      <c r="B82" s="28"/>
      <c r="C82" s="23" t="s">
        <v>30</v>
      </c>
      <c r="F82" s="21" t="str">
        <f>IF(E18="","",E18)</f>
        <v>Vyplň údaj</v>
      </c>
      <c r="I82" s="23" t="s">
        <v>36</v>
      </c>
      <c r="J82" s="26" t="str">
        <f>E24</f>
        <v xml:space="preserve"> </v>
      </c>
      <c r="L82" s="28"/>
    </row>
    <row r="83" spans="2:65" s="1" customFormat="1" ht="10.35" customHeight="1">
      <c r="B83" s="28"/>
      <c r="L83" s="28"/>
    </row>
    <row r="84" spans="2:65" s="10" customFormat="1" ht="29.25" customHeight="1">
      <c r="B84" s="103"/>
      <c r="C84" s="104" t="s">
        <v>116</v>
      </c>
      <c r="D84" s="105" t="s">
        <v>59</v>
      </c>
      <c r="E84" s="105" t="s">
        <v>55</v>
      </c>
      <c r="F84" s="105" t="s">
        <v>56</v>
      </c>
      <c r="G84" s="105" t="s">
        <v>117</v>
      </c>
      <c r="H84" s="105" t="s">
        <v>118</v>
      </c>
      <c r="I84" s="105" t="s">
        <v>119</v>
      </c>
      <c r="J84" s="105" t="s">
        <v>109</v>
      </c>
      <c r="K84" s="106" t="s">
        <v>120</v>
      </c>
      <c r="L84" s="103"/>
      <c r="M84" s="52" t="s">
        <v>19</v>
      </c>
      <c r="N84" s="53" t="s">
        <v>44</v>
      </c>
      <c r="O84" s="53" t="s">
        <v>121</v>
      </c>
      <c r="P84" s="53" t="s">
        <v>122</v>
      </c>
      <c r="Q84" s="53" t="s">
        <v>123</v>
      </c>
      <c r="R84" s="53" t="s">
        <v>124</v>
      </c>
      <c r="S84" s="53" t="s">
        <v>125</v>
      </c>
      <c r="T84" s="54" t="s">
        <v>126</v>
      </c>
    </row>
    <row r="85" spans="2:65" s="1" customFormat="1" ht="22.9" customHeight="1">
      <c r="B85" s="28"/>
      <c r="C85" s="57" t="s">
        <v>127</v>
      </c>
      <c r="J85" s="107">
        <f>BK85</f>
        <v>0</v>
      </c>
      <c r="L85" s="28"/>
      <c r="M85" s="55"/>
      <c r="N85" s="46"/>
      <c r="O85" s="46"/>
      <c r="P85" s="108">
        <f>P86</f>
        <v>0</v>
      </c>
      <c r="Q85" s="46"/>
      <c r="R85" s="108">
        <f>R86</f>
        <v>0</v>
      </c>
      <c r="S85" s="46"/>
      <c r="T85" s="109">
        <f>T86</f>
        <v>0</v>
      </c>
      <c r="AT85" s="13" t="s">
        <v>73</v>
      </c>
      <c r="AU85" s="13" t="s">
        <v>110</v>
      </c>
      <c r="BK85" s="110">
        <f>BK86</f>
        <v>0</v>
      </c>
    </row>
    <row r="86" spans="2:65" s="11" customFormat="1" ht="25.9" customHeight="1">
      <c r="B86" s="111"/>
      <c r="D86" s="112" t="s">
        <v>73</v>
      </c>
      <c r="E86" s="113" t="s">
        <v>627</v>
      </c>
      <c r="F86" s="113" t="s">
        <v>628</v>
      </c>
      <c r="I86" s="114"/>
      <c r="J86" s="115">
        <f>BK86</f>
        <v>0</v>
      </c>
      <c r="L86" s="111"/>
      <c r="M86" s="116"/>
      <c r="P86" s="117">
        <f>P87+P90+P95+P102+P105</f>
        <v>0</v>
      </c>
      <c r="R86" s="117">
        <f>R87+R90+R95+R102+R105</f>
        <v>0</v>
      </c>
      <c r="T86" s="118">
        <f>T87+T90+T95+T102+T105</f>
        <v>0</v>
      </c>
      <c r="AR86" s="112" t="s">
        <v>157</v>
      </c>
      <c r="AT86" s="119" t="s">
        <v>73</v>
      </c>
      <c r="AU86" s="119" t="s">
        <v>74</v>
      </c>
      <c r="AY86" s="112" t="s">
        <v>130</v>
      </c>
      <c r="BK86" s="120">
        <f>BK87+BK90+BK95+BK102+BK105</f>
        <v>0</v>
      </c>
    </row>
    <row r="87" spans="2:65" s="11" customFormat="1" ht="22.9" customHeight="1">
      <c r="B87" s="111"/>
      <c r="D87" s="112" t="s">
        <v>73</v>
      </c>
      <c r="E87" s="121" t="s">
        <v>629</v>
      </c>
      <c r="F87" s="121" t="s">
        <v>630</v>
      </c>
      <c r="I87" s="114"/>
      <c r="J87" s="122">
        <f>BK87</f>
        <v>0</v>
      </c>
      <c r="L87" s="111"/>
      <c r="M87" s="116"/>
      <c r="P87" s="117">
        <f>SUM(P88:P89)</f>
        <v>0</v>
      </c>
      <c r="R87" s="117">
        <f>SUM(R88:R89)</f>
        <v>0</v>
      </c>
      <c r="T87" s="118">
        <f>SUM(T88:T89)</f>
        <v>0</v>
      </c>
      <c r="AR87" s="112" t="s">
        <v>157</v>
      </c>
      <c r="AT87" s="119" t="s">
        <v>73</v>
      </c>
      <c r="AU87" s="119" t="s">
        <v>82</v>
      </c>
      <c r="AY87" s="112" t="s">
        <v>130</v>
      </c>
      <c r="BK87" s="120">
        <f>SUM(BK88:BK89)</f>
        <v>0</v>
      </c>
    </row>
    <row r="88" spans="2:65" s="1" customFormat="1" ht="16.5" customHeight="1">
      <c r="B88" s="28"/>
      <c r="C88" s="123" t="s">
        <v>82</v>
      </c>
      <c r="D88" s="123" t="s">
        <v>132</v>
      </c>
      <c r="E88" s="124" t="s">
        <v>631</v>
      </c>
      <c r="F88" s="125" t="s">
        <v>632</v>
      </c>
      <c r="G88" s="126" t="s">
        <v>258</v>
      </c>
      <c r="H88" s="127">
        <v>1</v>
      </c>
      <c r="I88" s="128"/>
      <c r="J88" s="129">
        <f>ROUND(I88*H88,2)</f>
        <v>0</v>
      </c>
      <c r="K88" s="125" t="s">
        <v>136</v>
      </c>
      <c r="L88" s="28"/>
      <c r="M88" s="130" t="s">
        <v>19</v>
      </c>
      <c r="N88" s="131" t="s">
        <v>45</v>
      </c>
      <c r="P88" s="132">
        <f>O88*H88</f>
        <v>0</v>
      </c>
      <c r="Q88" s="132">
        <v>0</v>
      </c>
      <c r="R88" s="132">
        <f>Q88*H88</f>
        <v>0</v>
      </c>
      <c r="S88" s="132">
        <v>0</v>
      </c>
      <c r="T88" s="133">
        <f>S88*H88</f>
        <v>0</v>
      </c>
      <c r="AR88" s="134" t="s">
        <v>633</v>
      </c>
      <c r="AT88" s="134" t="s">
        <v>132</v>
      </c>
      <c r="AU88" s="134" t="s">
        <v>84</v>
      </c>
      <c r="AY88" s="13" t="s">
        <v>130</v>
      </c>
      <c r="BE88" s="135">
        <f>IF(N88="základní",J88,0)</f>
        <v>0</v>
      </c>
      <c r="BF88" s="135">
        <f>IF(N88="snížená",J88,0)</f>
        <v>0</v>
      </c>
      <c r="BG88" s="135">
        <f>IF(N88="zákl. přenesená",J88,0)</f>
        <v>0</v>
      </c>
      <c r="BH88" s="135">
        <f>IF(N88="sníž. přenesená",J88,0)</f>
        <v>0</v>
      </c>
      <c r="BI88" s="135">
        <f>IF(N88="nulová",J88,0)</f>
        <v>0</v>
      </c>
      <c r="BJ88" s="13" t="s">
        <v>82</v>
      </c>
      <c r="BK88" s="135">
        <f>ROUND(I88*H88,2)</f>
        <v>0</v>
      </c>
      <c r="BL88" s="13" t="s">
        <v>633</v>
      </c>
      <c r="BM88" s="134" t="s">
        <v>634</v>
      </c>
    </row>
    <row r="89" spans="2:65" s="1" customFormat="1" ht="11.25">
      <c r="B89" s="28"/>
      <c r="D89" s="136" t="s">
        <v>139</v>
      </c>
      <c r="F89" s="137" t="s">
        <v>635</v>
      </c>
      <c r="I89" s="138"/>
      <c r="L89" s="28"/>
      <c r="M89" s="139"/>
      <c r="T89" s="49"/>
      <c r="AT89" s="13" t="s">
        <v>139</v>
      </c>
      <c r="AU89" s="13" t="s">
        <v>84</v>
      </c>
    </row>
    <row r="90" spans="2:65" s="11" customFormat="1" ht="22.9" customHeight="1">
      <c r="B90" s="111"/>
      <c r="D90" s="112" t="s">
        <v>73</v>
      </c>
      <c r="E90" s="121" t="s">
        <v>636</v>
      </c>
      <c r="F90" s="121" t="s">
        <v>637</v>
      </c>
      <c r="I90" s="114"/>
      <c r="J90" s="122">
        <f>BK90</f>
        <v>0</v>
      </c>
      <c r="L90" s="111"/>
      <c r="M90" s="116"/>
      <c r="P90" s="117">
        <f>SUM(P91:P94)</f>
        <v>0</v>
      </c>
      <c r="R90" s="117">
        <f>SUM(R91:R94)</f>
        <v>0</v>
      </c>
      <c r="T90" s="118">
        <f>SUM(T91:T94)</f>
        <v>0</v>
      </c>
      <c r="AR90" s="112" t="s">
        <v>157</v>
      </c>
      <c r="AT90" s="119" t="s">
        <v>73</v>
      </c>
      <c r="AU90" s="119" t="s">
        <v>82</v>
      </c>
      <c r="AY90" s="112" t="s">
        <v>130</v>
      </c>
      <c r="BK90" s="120">
        <f>SUM(BK91:BK94)</f>
        <v>0</v>
      </c>
    </row>
    <row r="91" spans="2:65" s="1" customFormat="1" ht="16.5" customHeight="1">
      <c r="B91" s="28"/>
      <c r="C91" s="123" t="s">
        <v>84</v>
      </c>
      <c r="D91" s="123" t="s">
        <v>132</v>
      </c>
      <c r="E91" s="124" t="s">
        <v>638</v>
      </c>
      <c r="F91" s="125" t="s">
        <v>637</v>
      </c>
      <c r="G91" s="126" t="s">
        <v>491</v>
      </c>
      <c r="H91" s="153"/>
      <c r="I91" s="128"/>
      <c r="J91" s="129">
        <f>ROUND(I91*H91,2)</f>
        <v>0</v>
      </c>
      <c r="K91" s="125" t="s">
        <v>136</v>
      </c>
      <c r="L91" s="28"/>
      <c r="M91" s="130" t="s">
        <v>19</v>
      </c>
      <c r="N91" s="131" t="s">
        <v>45</v>
      </c>
      <c r="P91" s="132">
        <f>O91*H91</f>
        <v>0</v>
      </c>
      <c r="Q91" s="132">
        <v>0</v>
      </c>
      <c r="R91" s="132">
        <f>Q91*H91</f>
        <v>0</v>
      </c>
      <c r="S91" s="132">
        <v>0</v>
      </c>
      <c r="T91" s="133">
        <f>S91*H91</f>
        <v>0</v>
      </c>
      <c r="AR91" s="134" t="s">
        <v>633</v>
      </c>
      <c r="AT91" s="134" t="s">
        <v>132</v>
      </c>
      <c r="AU91" s="134" t="s">
        <v>84</v>
      </c>
      <c r="AY91" s="13" t="s">
        <v>130</v>
      </c>
      <c r="BE91" s="135">
        <f>IF(N91="základní",J91,0)</f>
        <v>0</v>
      </c>
      <c r="BF91" s="135">
        <f>IF(N91="snížená",J91,0)</f>
        <v>0</v>
      </c>
      <c r="BG91" s="135">
        <f>IF(N91="zákl. přenesená",J91,0)</f>
        <v>0</v>
      </c>
      <c r="BH91" s="135">
        <f>IF(N91="sníž. přenesená",J91,0)</f>
        <v>0</v>
      </c>
      <c r="BI91" s="135">
        <f>IF(N91="nulová",J91,0)</f>
        <v>0</v>
      </c>
      <c r="BJ91" s="13" t="s">
        <v>82</v>
      </c>
      <c r="BK91" s="135">
        <f>ROUND(I91*H91,2)</f>
        <v>0</v>
      </c>
      <c r="BL91" s="13" t="s">
        <v>633</v>
      </c>
      <c r="BM91" s="134" t="s">
        <v>639</v>
      </c>
    </row>
    <row r="92" spans="2:65" s="1" customFormat="1" ht="11.25">
      <c r="B92" s="28"/>
      <c r="D92" s="136" t="s">
        <v>139</v>
      </c>
      <c r="F92" s="137" t="s">
        <v>640</v>
      </c>
      <c r="I92" s="138"/>
      <c r="L92" s="28"/>
      <c r="M92" s="139"/>
      <c r="T92" s="49"/>
      <c r="AT92" s="13" t="s">
        <v>139</v>
      </c>
      <c r="AU92" s="13" t="s">
        <v>84</v>
      </c>
    </row>
    <row r="93" spans="2:65" s="1" customFormat="1" ht="16.5" customHeight="1">
      <c r="B93" s="28"/>
      <c r="C93" s="123" t="s">
        <v>147</v>
      </c>
      <c r="D93" s="123" t="s">
        <v>132</v>
      </c>
      <c r="E93" s="124" t="s">
        <v>641</v>
      </c>
      <c r="F93" s="125" t="s">
        <v>642</v>
      </c>
      <c r="G93" s="126" t="s">
        <v>258</v>
      </c>
      <c r="H93" s="127">
        <v>1</v>
      </c>
      <c r="I93" s="128"/>
      <c r="J93" s="129">
        <f>ROUND(I93*H93,2)</f>
        <v>0</v>
      </c>
      <c r="K93" s="125" t="s">
        <v>136</v>
      </c>
      <c r="L93" s="28"/>
      <c r="M93" s="130" t="s">
        <v>19</v>
      </c>
      <c r="N93" s="131" t="s">
        <v>45</v>
      </c>
      <c r="P93" s="132">
        <f>O93*H93</f>
        <v>0</v>
      </c>
      <c r="Q93" s="132">
        <v>0</v>
      </c>
      <c r="R93" s="132">
        <f>Q93*H93</f>
        <v>0</v>
      </c>
      <c r="S93" s="132">
        <v>0</v>
      </c>
      <c r="T93" s="133">
        <f>S93*H93</f>
        <v>0</v>
      </c>
      <c r="AR93" s="134" t="s">
        <v>633</v>
      </c>
      <c r="AT93" s="134" t="s">
        <v>132</v>
      </c>
      <c r="AU93" s="134" t="s">
        <v>84</v>
      </c>
      <c r="AY93" s="13" t="s">
        <v>130</v>
      </c>
      <c r="BE93" s="135">
        <f>IF(N93="základní",J93,0)</f>
        <v>0</v>
      </c>
      <c r="BF93" s="135">
        <f>IF(N93="snížená",J93,0)</f>
        <v>0</v>
      </c>
      <c r="BG93" s="135">
        <f>IF(N93="zákl. přenesená",J93,0)</f>
        <v>0</v>
      </c>
      <c r="BH93" s="135">
        <f>IF(N93="sníž. přenesená",J93,0)</f>
        <v>0</v>
      </c>
      <c r="BI93" s="135">
        <f>IF(N93="nulová",J93,0)</f>
        <v>0</v>
      </c>
      <c r="BJ93" s="13" t="s">
        <v>82</v>
      </c>
      <c r="BK93" s="135">
        <f>ROUND(I93*H93,2)</f>
        <v>0</v>
      </c>
      <c r="BL93" s="13" t="s">
        <v>633</v>
      </c>
      <c r="BM93" s="134" t="s">
        <v>643</v>
      </c>
    </row>
    <row r="94" spans="2:65" s="1" customFormat="1" ht="11.25">
      <c r="B94" s="28"/>
      <c r="D94" s="136" t="s">
        <v>139</v>
      </c>
      <c r="F94" s="137" t="s">
        <v>644</v>
      </c>
      <c r="I94" s="138"/>
      <c r="L94" s="28"/>
      <c r="M94" s="139"/>
      <c r="T94" s="49"/>
      <c r="AT94" s="13" t="s">
        <v>139</v>
      </c>
      <c r="AU94" s="13" t="s">
        <v>84</v>
      </c>
    </row>
    <row r="95" spans="2:65" s="11" customFormat="1" ht="22.9" customHeight="1">
      <c r="B95" s="111"/>
      <c r="D95" s="112" t="s">
        <v>73</v>
      </c>
      <c r="E95" s="121" t="s">
        <v>645</v>
      </c>
      <c r="F95" s="121" t="s">
        <v>646</v>
      </c>
      <c r="I95" s="114"/>
      <c r="J95" s="122">
        <f>BK95</f>
        <v>0</v>
      </c>
      <c r="L95" s="111"/>
      <c r="M95" s="116"/>
      <c r="P95" s="117">
        <f>SUM(P96:P101)</f>
        <v>0</v>
      </c>
      <c r="R95" s="117">
        <f>SUM(R96:R101)</f>
        <v>0</v>
      </c>
      <c r="T95" s="118">
        <f>SUM(T96:T101)</f>
        <v>0</v>
      </c>
      <c r="AR95" s="112" t="s">
        <v>157</v>
      </c>
      <c r="AT95" s="119" t="s">
        <v>73</v>
      </c>
      <c r="AU95" s="119" t="s">
        <v>82</v>
      </c>
      <c r="AY95" s="112" t="s">
        <v>130</v>
      </c>
      <c r="BK95" s="120">
        <f>SUM(BK96:BK101)</f>
        <v>0</v>
      </c>
    </row>
    <row r="96" spans="2:65" s="1" customFormat="1" ht="16.5" customHeight="1">
      <c r="B96" s="28"/>
      <c r="C96" s="123" t="s">
        <v>137</v>
      </c>
      <c r="D96" s="123" t="s">
        <v>132</v>
      </c>
      <c r="E96" s="124" t="s">
        <v>647</v>
      </c>
      <c r="F96" s="125" t="s">
        <v>648</v>
      </c>
      <c r="G96" s="126" t="s">
        <v>303</v>
      </c>
      <c r="H96" s="127">
        <v>20</v>
      </c>
      <c r="I96" s="128"/>
      <c r="J96" s="129">
        <f>ROUND(I96*H96,2)</f>
        <v>0</v>
      </c>
      <c r="K96" s="125" t="s">
        <v>136</v>
      </c>
      <c r="L96" s="28"/>
      <c r="M96" s="130" t="s">
        <v>19</v>
      </c>
      <c r="N96" s="131" t="s">
        <v>45</v>
      </c>
      <c r="P96" s="132">
        <f>O96*H96</f>
        <v>0</v>
      </c>
      <c r="Q96" s="132">
        <v>0</v>
      </c>
      <c r="R96" s="132">
        <f>Q96*H96</f>
        <v>0</v>
      </c>
      <c r="S96" s="132">
        <v>0</v>
      </c>
      <c r="T96" s="133">
        <f>S96*H96</f>
        <v>0</v>
      </c>
      <c r="AR96" s="134" t="s">
        <v>633</v>
      </c>
      <c r="AT96" s="134" t="s">
        <v>132</v>
      </c>
      <c r="AU96" s="134" t="s">
        <v>84</v>
      </c>
      <c r="AY96" s="13" t="s">
        <v>130</v>
      </c>
      <c r="BE96" s="135">
        <f>IF(N96="základní",J96,0)</f>
        <v>0</v>
      </c>
      <c r="BF96" s="135">
        <f>IF(N96="snížená",J96,0)</f>
        <v>0</v>
      </c>
      <c r="BG96" s="135">
        <f>IF(N96="zákl. přenesená",J96,0)</f>
        <v>0</v>
      </c>
      <c r="BH96" s="135">
        <f>IF(N96="sníž. přenesená",J96,0)</f>
        <v>0</v>
      </c>
      <c r="BI96" s="135">
        <f>IF(N96="nulová",J96,0)</f>
        <v>0</v>
      </c>
      <c r="BJ96" s="13" t="s">
        <v>82</v>
      </c>
      <c r="BK96" s="135">
        <f>ROUND(I96*H96,2)</f>
        <v>0</v>
      </c>
      <c r="BL96" s="13" t="s">
        <v>633</v>
      </c>
      <c r="BM96" s="134" t="s">
        <v>649</v>
      </c>
    </row>
    <row r="97" spans="2:65" s="1" customFormat="1" ht="11.25">
      <c r="B97" s="28"/>
      <c r="D97" s="136" t="s">
        <v>139</v>
      </c>
      <c r="F97" s="137" t="s">
        <v>650</v>
      </c>
      <c r="I97" s="138"/>
      <c r="L97" s="28"/>
      <c r="M97" s="139"/>
      <c r="T97" s="49"/>
      <c r="AT97" s="13" t="s">
        <v>139</v>
      </c>
      <c r="AU97" s="13" t="s">
        <v>84</v>
      </c>
    </row>
    <row r="98" spans="2:65" s="1" customFormat="1" ht="16.5" customHeight="1">
      <c r="B98" s="28"/>
      <c r="C98" s="123" t="s">
        <v>157</v>
      </c>
      <c r="D98" s="123" t="s">
        <v>132</v>
      </c>
      <c r="E98" s="124" t="s">
        <v>651</v>
      </c>
      <c r="F98" s="125" t="s">
        <v>652</v>
      </c>
      <c r="G98" s="126" t="s">
        <v>258</v>
      </c>
      <c r="H98" s="127">
        <v>1</v>
      </c>
      <c r="I98" s="128"/>
      <c r="J98" s="129">
        <f>ROUND(I98*H98,2)</f>
        <v>0</v>
      </c>
      <c r="K98" s="125" t="s">
        <v>136</v>
      </c>
      <c r="L98" s="28"/>
      <c r="M98" s="130" t="s">
        <v>19</v>
      </c>
      <c r="N98" s="131" t="s">
        <v>45</v>
      </c>
      <c r="P98" s="132">
        <f>O98*H98</f>
        <v>0</v>
      </c>
      <c r="Q98" s="132">
        <v>0</v>
      </c>
      <c r="R98" s="132">
        <f>Q98*H98</f>
        <v>0</v>
      </c>
      <c r="S98" s="132">
        <v>0</v>
      </c>
      <c r="T98" s="133">
        <f>S98*H98</f>
        <v>0</v>
      </c>
      <c r="AR98" s="134" t="s">
        <v>633</v>
      </c>
      <c r="AT98" s="134" t="s">
        <v>132</v>
      </c>
      <c r="AU98" s="134" t="s">
        <v>84</v>
      </c>
      <c r="AY98" s="13" t="s">
        <v>130</v>
      </c>
      <c r="BE98" s="135">
        <f>IF(N98="základní",J98,0)</f>
        <v>0</v>
      </c>
      <c r="BF98" s="135">
        <f>IF(N98="snížená",J98,0)</f>
        <v>0</v>
      </c>
      <c r="BG98" s="135">
        <f>IF(N98="zákl. přenesená",J98,0)</f>
        <v>0</v>
      </c>
      <c r="BH98" s="135">
        <f>IF(N98="sníž. přenesená",J98,0)</f>
        <v>0</v>
      </c>
      <c r="BI98" s="135">
        <f>IF(N98="nulová",J98,0)</f>
        <v>0</v>
      </c>
      <c r="BJ98" s="13" t="s">
        <v>82</v>
      </c>
      <c r="BK98" s="135">
        <f>ROUND(I98*H98,2)</f>
        <v>0</v>
      </c>
      <c r="BL98" s="13" t="s">
        <v>633</v>
      </c>
      <c r="BM98" s="134" t="s">
        <v>653</v>
      </c>
    </row>
    <row r="99" spans="2:65" s="1" customFormat="1" ht="11.25">
      <c r="B99" s="28"/>
      <c r="D99" s="136" t="s">
        <v>139</v>
      </c>
      <c r="F99" s="137" t="s">
        <v>654</v>
      </c>
      <c r="I99" s="138"/>
      <c r="L99" s="28"/>
      <c r="M99" s="139"/>
      <c r="T99" s="49"/>
      <c r="AT99" s="13" t="s">
        <v>139</v>
      </c>
      <c r="AU99" s="13" t="s">
        <v>84</v>
      </c>
    </row>
    <row r="100" spans="2:65" s="1" customFormat="1" ht="16.5" customHeight="1">
      <c r="B100" s="28"/>
      <c r="C100" s="123" t="s">
        <v>162</v>
      </c>
      <c r="D100" s="123" t="s">
        <v>132</v>
      </c>
      <c r="E100" s="124" t="s">
        <v>655</v>
      </c>
      <c r="F100" s="125" t="s">
        <v>656</v>
      </c>
      <c r="G100" s="126" t="s">
        <v>491</v>
      </c>
      <c r="H100" s="153"/>
      <c r="I100" s="128"/>
      <c r="J100" s="129">
        <f>ROUND(I100*H100,2)</f>
        <v>0</v>
      </c>
      <c r="K100" s="125" t="s">
        <v>136</v>
      </c>
      <c r="L100" s="28"/>
      <c r="M100" s="130" t="s">
        <v>19</v>
      </c>
      <c r="N100" s="131" t="s">
        <v>45</v>
      </c>
      <c r="P100" s="132">
        <f>O100*H100</f>
        <v>0</v>
      </c>
      <c r="Q100" s="132">
        <v>0</v>
      </c>
      <c r="R100" s="132">
        <f>Q100*H100</f>
        <v>0</v>
      </c>
      <c r="S100" s="132">
        <v>0</v>
      </c>
      <c r="T100" s="133">
        <f>S100*H100</f>
        <v>0</v>
      </c>
      <c r="AR100" s="134" t="s">
        <v>633</v>
      </c>
      <c r="AT100" s="134" t="s">
        <v>132</v>
      </c>
      <c r="AU100" s="134" t="s">
        <v>84</v>
      </c>
      <c r="AY100" s="13" t="s">
        <v>130</v>
      </c>
      <c r="BE100" s="135">
        <f>IF(N100="základní",J100,0)</f>
        <v>0</v>
      </c>
      <c r="BF100" s="135">
        <f>IF(N100="snížená",J100,0)</f>
        <v>0</v>
      </c>
      <c r="BG100" s="135">
        <f>IF(N100="zákl. přenesená",J100,0)</f>
        <v>0</v>
      </c>
      <c r="BH100" s="135">
        <f>IF(N100="sníž. přenesená",J100,0)</f>
        <v>0</v>
      </c>
      <c r="BI100" s="135">
        <f>IF(N100="nulová",J100,0)</f>
        <v>0</v>
      </c>
      <c r="BJ100" s="13" t="s">
        <v>82</v>
      </c>
      <c r="BK100" s="135">
        <f>ROUND(I100*H100,2)</f>
        <v>0</v>
      </c>
      <c r="BL100" s="13" t="s">
        <v>633</v>
      </c>
      <c r="BM100" s="134" t="s">
        <v>657</v>
      </c>
    </row>
    <row r="101" spans="2:65" s="1" customFormat="1" ht="11.25">
      <c r="B101" s="28"/>
      <c r="D101" s="136" t="s">
        <v>139</v>
      </c>
      <c r="F101" s="137" t="s">
        <v>658</v>
      </c>
      <c r="I101" s="138"/>
      <c r="L101" s="28"/>
      <c r="M101" s="139"/>
      <c r="T101" s="49"/>
      <c r="AT101" s="13" t="s">
        <v>139</v>
      </c>
      <c r="AU101" s="13" t="s">
        <v>84</v>
      </c>
    </row>
    <row r="102" spans="2:65" s="11" customFormat="1" ht="22.9" customHeight="1">
      <c r="B102" s="111"/>
      <c r="D102" s="112" t="s">
        <v>73</v>
      </c>
      <c r="E102" s="121" t="s">
        <v>659</v>
      </c>
      <c r="F102" s="121" t="s">
        <v>660</v>
      </c>
      <c r="I102" s="114"/>
      <c r="J102" s="122">
        <f>BK102</f>
        <v>0</v>
      </c>
      <c r="L102" s="111"/>
      <c r="M102" s="116"/>
      <c r="P102" s="117">
        <f>SUM(P103:P104)</f>
        <v>0</v>
      </c>
      <c r="R102" s="117">
        <f>SUM(R103:R104)</f>
        <v>0</v>
      </c>
      <c r="T102" s="118">
        <f>SUM(T103:T104)</f>
        <v>0</v>
      </c>
      <c r="AR102" s="112" t="s">
        <v>157</v>
      </c>
      <c r="AT102" s="119" t="s">
        <v>73</v>
      </c>
      <c r="AU102" s="119" t="s">
        <v>82</v>
      </c>
      <c r="AY102" s="112" t="s">
        <v>130</v>
      </c>
      <c r="BK102" s="120">
        <f>SUM(BK103:BK104)</f>
        <v>0</v>
      </c>
    </row>
    <row r="103" spans="2:65" s="1" customFormat="1" ht="21.75" customHeight="1">
      <c r="B103" s="28"/>
      <c r="C103" s="123" t="s">
        <v>167</v>
      </c>
      <c r="D103" s="123" t="s">
        <v>132</v>
      </c>
      <c r="E103" s="124" t="s">
        <v>661</v>
      </c>
      <c r="F103" s="125" t="s">
        <v>662</v>
      </c>
      <c r="G103" s="126" t="s">
        <v>491</v>
      </c>
      <c r="H103" s="153"/>
      <c r="I103" s="128"/>
      <c r="J103" s="129">
        <f>ROUND(I103*H103,2)</f>
        <v>0</v>
      </c>
      <c r="K103" s="125" t="s">
        <v>136</v>
      </c>
      <c r="L103" s="28"/>
      <c r="M103" s="130" t="s">
        <v>19</v>
      </c>
      <c r="N103" s="131" t="s">
        <v>45</v>
      </c>
      <c r="P103" s="132">
        <f>O103*H103</f>
        <v>0</v>
      </c>
      <c r="Q103" s="132">
        <v>0</v>
      </c>
      <c r="R103" s="132">
        <f>Q103*H103</f>
        <v>0</v>
      </c>
      <c r="S103" s="132">
        <v>0</v>
      </c>
      <c r="T103" s="133">
        <f>S103*H103</f>
        <v>0</v>
      </c>
      <c r="AR103" s="134" t="s">
        <v>633</v>
      </c>
      <c r="AT103" s="134" t="s">
        <v>132</v>
      </c>
      <c r="AU103" s="134" t="s">
        <v>84</v>
      </c>
      <c r="AY103" s="13" t="s">
        <v>130</v>
      </c>
      <c r="BE103" s="135">
        <f>IF(N103="základní",J103,0)</f>
        <v>0</v>
      </c>
      <c r="BF103" s="135">
        <f>IF(N103="snížená",J103,0)</f>
        <v>0</v>
      </c>
      <c r="BG103" s="135">
        <f>IF(N103="zákl. přenesená",J103,0)</f>
        <v>0</v>
      </c>
      <c r="BH103" s="135">
        <f>IF(N103="sníž. přenesená",J103,0)</f>
        <v>0</v>
      </c>
      <c r="BI103" s="135">
        <f>IF(N103="nulová",J103,0)</f>
        <v>0</v>
      </c>
      <c r="BJ103" s="13" t="s">
        <v>82</v>
      </c>
      <c r="BK103" s="135">
        <f>ROUND(I103*H103,2)</f>
        <v>0</v>
      </c>
      <c r="BL103" s="13" t="s">
        <v>633</v>
      </c>
      <c r="BM103" s="134" t="s">
        <v>663</v>
      </c>
    </row>
    <row r="104" spans="2:65" s="1" customFormat="1" ht="11.25">
      <c r="B104" s="28"/>
      <c r="D104" s="136" t="s">
        <v>139</v>
      </c>
      <c r="F104" s="137" t="s">
        <v>664</v>
      </c>
      <c r="I104" s="138"/>
      <c r="L104" s="28"/>
      <c r="M104" s="139"/>
      <c r="T104" s="49"/>
      <c r="AT104" s="13" t="s">
        <v>139</v>
      </c>
      <c r="AU104" s="13" t="s">
        <v>84</v>
      </c>
    </row>
    <row r="105" spans="2:65" s="11" customFormat="1" ht="22.9" customHeight="1">
      <c r="B105" s="111"/>
      <c r="D105" s="112" t="s">
        <v>73</v>
      </c>
      <c r="E105" s="121" t="s">
        <v>665</v>
      </c>
      <c r="F105" s="121" t="s">
        <v>666</v>
      </c>
      <c r="I105" s="114"/>
      <c r="J105" s="122">
        <f>BK105</f>
        <v>0</v>
      </c>
      <c r="L105" s="111"/>
      <c r="M105" s="116"/>
      <c r="P105" s="117">
        <f>SUM(P106:P107)</f>
        <v>0</v>
      </c>
      <c r="R105" s="117">
        <f>SUM(R106:R107)</f>
        <v>0</v>
      </c>
      <c r="T105" s="118">
        <f>SUM(T106:T107)</f>
        <v>0</v>
      </c>
      <c r="AR105" s="112" t="s">
        <v>157</v>
      </c>
      <c r="AT105" s="119" t="s">
        <v>73</v>
      </c>
      <c r="AU105" s="119" t="s">
        <v>82</v>
      </c>
      <c r="AY105" s="112" t="s">
        <v>130</v>
      </c>
      <c r="BK105" s="120">
        <f>SUM(BK106:BK107)</f>
        <v>0</v>
      </c>
    </row>
    <row r="106" spans="2:65" s="1" customFormat="1" ht="16.5" customHeight="1">
      <c r="B106" s="28"/>
      <c r="C106" s="123" t="s">
        <v>172</v>
      </c>
      <c r="D106" s="123" t="s">
        <v>132</v>
      </c>
      <c r="E106" s="124" t="s">
        <v>667</v>
      </c>
      <c r="F106" s="125" t="s">
        <v>668</v>
      </c>
      <c r="G106" s="126" t="s">
        <v>491</v>
      </c>
      <c r="H106" s="153"/>
      <c r="I106" s="128"/>
      <c r="J106" s="129">
        <f>ROUND(I106*H106,2)</f>
        <v>0</v>
      </c>
      <c r="K106" s="125" t="s">
        <v>136</v>
      </c>
      <c r="L106" s="28"/>
      <c r="M106" s="130" t="s">
        <v>19</v>
      </c>
      <c r="N106" s="131" t="s">
        <v>45</v>
      </c>
      <c r="P106" s="132">
        <f>O106*H106</f>
        <v>0</v>
      </c>
      <c r="Q106" s="132">
        <v>0</v>
      </c>
      <c r="R106" s="132">
        <f>Q106*H106</f>
        <v>0</v>
      </c>
      <c r="S106" s="132">
        <v>0</v>
      </c>
      <c r="T106" s="133">
        <f>S106*H106</f>
        <v>0</v>
      </c>
      <c r="AR106" s="134" t="s">
        <v>633</v>
      </c>
      <c r="AT106" s="134" t="s">
        <v>132</v>
      </c>
      <c r="AU106" s="134" t="s">
        <v>84</v>
      </c>
      <c r="AY106" s="13" t="s">
        <v>130</v>
      </c>
      <c r="BE106" s="135">
        <f>IF(N106="základní",J106,0)</f>
        <v>0</v>
      </c>
      <c r="BF106" s="135">
        <f>IF(N106="snížená",J106,0)</f>
        <v>0</v>
      </c>
      <c r="BG106" s="135">
        <f>IF(N106="zákl. přenesená",J106,0)</f>
        <v>0</v>
      </c>
      <c r="BH106" s="135">
        <f>IF(N106="sníž. přenesená",J106,0)</f>
        <v>0</v>
      </c>
      <c r="BI106" s="135">
        <f>IF(N106="nulová",J106,0)</f>
        <v>0</v>
      </c>
      <c r="BJ106" s="13" t="s">
        <v>82</v>
      </c>
      <c r="BK106" s="135">
        <f>ROUND(I106*H106,2)</f>
        <v>0</v>
      </c>
      <c r="BL106" s="13" t="s">
        <v>633</v>
      </c>
      <c r="BM106" s="134" t="s">
        <v>669</v>
      </c>
    </row>
    <row r="107" spans="2:65" s="1" customFormat="1" ht="11.25">
      <c r="B107" s="28"/>
      <c r="D107" s="136" t="s">
        <v>139</v>
      </c>
      <c r="F107" s="137" t="s">
        <v>670</v>
      </c>
      <c r="I107" s="138"/>
      <c r="L107" s="28"/>
      <c r="M107" s="150"/>
      <c r="N107" s="151"/>
      <c r="O107" s="151"/>
      <c r="P107" s="151"/>
      <c r="Q107" s="151"/>
      <c r="R107" s="151"/>
      <c r="S107" s="151"/>
      <c r="T107" s="152"/>
      <c r="AT107" s="13" t="s">
        <v>139</v>
      </c>
      <c r="AU107" s="13" t="s">
        <v>84</v>
      </c>
    </row>
    <row r="108" spans="2:65" s="1" customFormat="1" ht="6.95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28"/>
    </row>
  </sheetData>
  <sheetProtection algorithmName="SHA-512" hashValue="o1QEKgigHTtgXCHVkYZ/InCtF+UkoQObROTnkWXvTbNl3jH8bO6PQ3PdCUrHrHWXGy6nMwtTZNN2JKODgIP3Aw==" saltValue="t0wF/Hmmt16Ba2SEOH54pcrnMmLutZe0Am3evPqwc5AK+/1NYD/w+R80zqDj6uFrxELAuVFyxreUY8HCLwJzgQ==" spinCount="100000" sheet="1" objects="1" scenarios="1" formatColumns="0" formatRows="0" autoFilter="0"/>
  <autoFilter ref="C84:K107" xr:uid="{00000000-0009-0000-0000-000007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700-000000000000}"/>
    <hyperlink ref="F92" r:id="rId2" xr:uid="{00000000-0004-0000-0700-000001000000}"/>
    <hyperlink ref="F94" r:id="rId3" xr:uid="{00000000-0004-0000-0700-000002000000}"/>
    <hyperlink ref="F97" r:id="rId4" xr:uid="{00000000-0004-0000-0700-000003000000}"/>
    <hyperlink ref="F99" r:id="rId5" xr:uid="{00000000-0004-0000-0700-000004000000}"/>
    <hyperlink ref="F101" r:id="rId6" xr:uid="{00000000-0004-0000-0700-000005000000}"/>
    <hyperlink ref="F104" r:id="rId7" xr:uid="{00000000-0004-0000-0700-000006000000}"/>
    <hyperlink ref="F107" r:id="rId8" xr:uid="{00000000-0004-0000-07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2025-109-1-01 - Komunikace</vt:lpstr>
      <vt:lpstr>2025-109-1-02 - Profese -...</vt:lpstr>
      <vt:lpstr>2025-109-1-03 - Hrací plocha</vt:lpstr>
      <vt:lpstr>2025-109-1-04 - Ostatní- ...</vt:lpstr>
      <vt:lpstr>2025-109-1-05 - Oplocení </vt:lpstr>
      <vt:lpstr>2025-109-1-06 - Zábradlí</vt:lpstr>
      <vt:lpstr>2025-109-1-07 - VRN - ved...</vt:lpstr>
      <vt:lpstr>'2025-109-1-01 - Komunikace'!Názvy_tisku</vt:lpstr>
      <vt:lpstr>'2025-109-1-02 - Profese -...'!Názvy_tisku</vt:lpstr>
      <vt:lpstr>'2025-109-1-03 - Hrací plocha'!Názvy_tisku</vt:lpstr>
      <vt:lpstr>'2025-109-1-04 - Ostatní- ...'!Názvy_tisku</vt:lpstr>
      <vt:lpstr>'2025-109-1-05 - Oplocení '!Názvy_tisku</vt:lpstr>
      <vt:lpstr>'2025-109-1-06 - Zábradlí'!Názvy_tisku</vt:lpstr>
      <vt:lpstr>'2025-109-1-07 - VRN - ved...'!Názvy_tisku</vt:lpstr>
      <vt:lpstr>'Rekapitulace stavby'!Názvy_tisku</vt:lpstr>
      <vt:lpstr>'2025-109-1-01 - Komunikace'!Oblast_tisku</vt:lpstr>
      <vt:lpstr>'2025-109-1-02 - Profese -...'!Oblast_tisku</vt:lpstr>
      <vt:lpstr>'2025-109-1-03 - Hrací plocha'!Oblast_tisku</vt:lpstr>
      <vt:lpstr>'2025-109-1-04 - Ostatní- ...'!Oblast_tisku</vt:lpstr>
      <vt:lpstr>'2025-109-1-05 - Oplocení '!Oblast_tisku</vt:lpstr>
      <vt:lpstr>'2025-109-1-06 - Zábradlí'!Oblast_tisku</vt:lpstr>
      <vt:lpstr>'2025-109-1-07 - VRN - ved...'!Oblast_tisku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Mlejnková</dc:creator>
  <cp:lastModifiedBy>Dana Mlejnková</cp:lastModifiedBy>
  <dcterms:created xsi:type="dcterms:W3CDTF">2025-07-22T17:05:11Z</dcterms:created>
  <dcterms:modified xsi:type="dcterms:W3CDTF">2025-07-23T08:22:17Z</dcterms:modified>
</cp:coreProperties>
</file>